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375" windowHeight="4470" tabRatio="886" activeTab="2"/>
  </bookViews>
  <sheets>
    <sheet name="Инструкция" sheetId="1" r:id="rId1"/>
    <sheet name="Лог обновления" sheetId="2" state="veryHidden" r:id="rId2"/>
    <sheet name="Титульный" sheetId="3" r:id="rId3"/>
    <sheet name="Форма 3.1" sheetId="4" r:id="rId4"/>
    <sheet name="Форма 3.1 (кварталы)" sheetId="5" r:id="rId5"/>
    <sheet name="Форма 16" sheetId="6" r:id="rId6"/>
    <sheet name="Субабоненты" sheetId="7" r:id="rId7"/>
    <sheet name="Субабоненты (кварталы)" sheetId="8" r:id="rId8"/>
    <sheet name="Комментарии" sheetId="9" r:id="rId9"/>
    <sheet name="Проверка" sheetId="10" r:id="rId10"/>
    <sheet name="TEHSHEET" sheetId="11" state="veryHidden" r:id="rId11"/>
    <sheet name="et_union_hor" sheetId="12" state="veryHidden" r:id="rId12"/>
    <sheet name="modProv" sheetId="13" state="veryHidden" r:id="rId13"/>
    <sheet name="modReestr" sheetId="14" state="veryHidden" r:id="rId14"/>
    <sheet name="modfrmReestr" sheetId="15" state="veryHidden" r:id="rId15"/>
    <sheet name="AllSheetsInThisWorkbook" sheetId="16" state="veryHidden" r:id="rId16"/>
    <sheet name="REESTR_ORG" sheetId="17" state="veryHidden" r:id="rId17"/>
    <sheet name="modClassifierValidate" sheetId="18" state="veryHidden" r:id="rId18"/>
    <sheet name="modHyp" sheetId="19" state="veryHidden" r:id="rId19"/>
    <sheet name="modList00" sheetId="20" state="veryHidden" r:id="rId20"/>
    <sheet name="modList03" sheetId="21" state="veryHidden" r:id="rId21"/>
    <sheet name="modList04" sheetId="22" state="veryHidden" r:id="rId22"/>
    <sheet name="modInstruction" sheetId="23" state="veryHidden" r:id="rId23"/>
    <sheet name="modUpdTemplMain" sheetId="24" state="veryHidden" r:id="rId24"/>
    <sheet name="modfrmCheckUpdates" sheetId="25" state="veryHidden" r:id="rId25"/>
    <sheet name="modfrmDateChoose" sheetId="26" state="veryHidden" r:id="rId26"/>
  </sheets>
  <externalReferences>
    <externalReference r:id="rId29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9" hidden="1">'Проверка'!$B$4:$D$4</definedName>
    <definedName name="anscount" hidden="1">1</definedName>
    <definedName name="ChangeValues_1">'et_union_hor'!$H$4:$W$4</definedName>
    <definedName name="CheckBC_List04">'Субабоненты'!$E$15:$E$18</definedName>
    <definedName name="CheckValue_List04">'Субабоненты'!$H$15:$V$15</definedName>
    <definedName name="chkGetUpdatesValue">'Инструкция'!$AA$90</definedName>
    <definedName name="chkNoUpdatesValue">'Инструкция'!$AA$92</definedName>
    <definedName name="code">'Инструкция'!$B$2</definedName>
    <definedName name="CYear">'Форма 16'!$L$15</definedName>
    <definedName name="deleteRow_1">'Форма 3.1'!$E$33</definedName>
    <definedName name="deleteRow_2">'Форма 3.1 (кварталы)'!$E$33</definedName>
    <definedName name="deleteRow_3">'Субабоненты'!$F$14</definedName>
    <definedName name="deleteRow_4">'Субабоненты (кварталы)'!$F$14</definedName>
    <definedName name="deleteRow_5">'et_union_hor'!$F$4</definedName>
    <definedName name="deleteRow_6">'et_union_hor'!$F$9</definedName>
    <definedName name="dolj_lico">'Титульный'!$F$24:$F$27</definedName>
    <definedName name="et_List04">'et_union_hor'!$3:$4</definedName>
    <definedName name="et_List05">'et_union_hor'!$8:$9</definedName>
    <definedName name="FirstLine">'Инструкция'!$A$6</definedName>
    <definedName name="god">'Титульный'!$F$9</definedName>
    <definedName name="inn">'Титульный'!$F$12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'Инструкция'!$46:$55</definedName>
    <definedName name="Instr_5">'Инструкция'!$56:$67</definedName>
    <definedName name="Instr_6">'Инструкция'!$68:$73</definedName>
    <definedName name="Instr_7">'Инструкция'!$74:$87</definedName>
    <definedName name="Instr_8">'Инструкция'!$88:$100</definedName>
    <definedName name="instr_hyp1">'Инструкция'!$K$56</definedName>
    <definedName name="instr_hyp5">'Инструкция'!$K$75</definedName>
    <definedName name="kpp">'Титульный'!$F$13</definedName>
    <definedName name="List03_date1">'Форма 16'!$G$15</definedName>
    <definedName name="List03_date2">'Форма 16'!$L$15</definedName>
    <definedName name="org">'Титульный'!$F$11</definedName>
    <definedName name="pIns_List04">'Субабоненты'!$E$18</definedName>
    <definedName name="pIns_List05">'Субабоненты (кварталы)'!$E$18</definedName>
    <definedName name="PYear">'Форма 16'!$G$15</definedName>
    <definedName name="REESTR_ORG_RANGE">'REESTR_ORG'!$A$2:$G$96</definedName>
    <definedName name="REGION">'TEHSHEET'!$A$2:$A$87</definedName>
    <definedName name="region_name">'Титульный'!$F$7</definedName>
    <definedName name="regionException">'TEHSHEET'!$D$2:$D$3</definedName>
    <definedName name="regionException_flag">'TEHSHEET'!$E$2</definedName>
    <definedName name="SAPBEXrevision" hidden="1">1</definedName>
    <definedName name="SAPBEXsysID" hidden="1">"BW2"</definedName>
    <definedName name="SAPBEXwbID" hidden="1">"479GSPMTNK9HM4ZSIVE5K2SH6"</definedName>
    <definedName name="sel_s">"sel_s_1,sel_s_2"</definedName>
    <definedName name="UpdStatus">'Инструкция'!$AA$1</definedName>
    <definedName name="version">'Инструкция'!$B$3</definedName>
    <definedName name="year_list">'TEHSHEET'!$B$2:$B$10</definedName>
  </definedNames>
  <calcPr fullCalcOnLoad="1"/>
</workbook>
</file>

<file path=xl/sharedStrings.xml><?xml version="1.0" encoding="utf-8"?>
<sst xmlns="http://schemas.openxmlformats.org/spreadsheetml/2006/main" count="1132" uniqueCount="505">
  <si>
    <t>Фамилия, имя, отчество</t>
  </si>
  <si>
    <t>Контактный телефон</t>
  </si>
  <si>
    <t>Должность</t>
  </si>
  <si>
    <t>e-mail</t>
  </si>
  <si>
    <t>Республика Татарстан</t>
  </si>
  <si>
    <t>Год</t>
  </si>
  <si>
    <t>Ссылка</t>
  </si>
  <si>
    <t>Причина</t>
  </si>
  <si>
    <t>№ п/п</t>
  </si>
  <si>
    <t>Должностное лицо, ответственное за составление формы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</si>
  <si>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</si>
  <si>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</si>
  <si>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</si>
  <si>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</si>
  <si>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</si>
  <si>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</si>
  <si>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</si>
  <si>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</si>
  <si>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</si>
  <si>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</si>
  <si>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</si>
  <si>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</si>
  <si>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</si>
  <si>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</si>
  <si>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</si>
  <si>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</si>
  <si>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</si>
  <si>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</si>
  <si>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</si>
  <si>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</si>
  <si>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</si>
  <si>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</si>
  <si>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</si>
  <si>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</si>
  <si>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</si>
  <si>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</si>
  <si>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</si>
  <si>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</si>
  <si>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</si>
  <si>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</si>
  <si>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</si>
  <si>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</si>
  <si>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</si>
  <si>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</si>
  <si>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</si>
  <si>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</si>
  <si>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</si>
  <si>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</si>
  <si>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</si>
  <si>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</si>
  <si>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</si>
  <si>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</si>
  <si>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</si>
  <si>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</si>
  <si>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</si>
  <si>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</si>
  <si>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</si>
  <si>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</si>
  <si>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</si>
  <si>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</si>
  <si>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</si>
  <si>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</si>
  <si>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</si>
  <si>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</si>
  <si>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</si>
  <si>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</si>
  <si>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</si>
  <si>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</si>
  <si>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</si>
  <si>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</si>
  <si>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</si>
  <si>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</si>
  <si>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</si>
  <si>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</si>
  <si>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</si>
  <si>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</si>
  <si>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</si>
  <si>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</si>
  <si>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</si>
  <si>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</si>
  <si>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</si>
  <si>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</si>
  <si>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</si>
  <si>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</si>
  <si>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</si>
  <si>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</si>
  <si>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</si>
  <si>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</si>
  <si>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</si>
  <si>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</si>
  <si>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</si>
  <si>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</si>
  <si>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</si>
  <si>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</si>
  <si>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</si>
  <si>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</si>
  <si>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</si>
  <si>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</si>
  <si>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</si>
  <si>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</si>
  <si>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</si>
  <si>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</si>
  <si>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</si>
  <si>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</si>
  <si>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</si>
  <si>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</si>
  <si>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</si>
  <si>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</si>
  <si>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</si>
  <si>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</si>
  <si>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</si>
  <si>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</si>
  <si>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</si>
  <si>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7</t>
  </si>
  <si>
    <t>млн.кВтч</t>
  </si>
  <si>
    <t>Всего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</si>
  <si>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</si>
  <si>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</si>
  <si>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</si>
  <si>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</si>
  <si>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</si>
  <si>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</si>
  <si>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</si>
  <si>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modList00</t>
  </si>
  <si>
    <t>Наименование организации</t>
  </si>
  <si>
    <t>Адрес организации</t>
  </si>
  <si>
    <t>Руководитель</t>
  </si>
  <si>
    <t>Главный бухгалтер</t>
  </si>
  <si>
    <t>Январь</t>
  </si>
  <si>
    <t>МВт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</si>
  <si>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</si>
  <si>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</si>
  <si>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</si>
  <si>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</si>
  <si>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</si>
  <si>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</si>
  <si>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</si>
  <si>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</si>
  <si>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</si>
  <si>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</si>
  <si>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</si>
  <si>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</si>
  <si>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</si>
  <si>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</si>
  <si>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</si>
  <si>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</si>
  <si>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</si>
  <si>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</si>
  <si>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</si>
  <si>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</si>
  <si>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</si>
  <si>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</si>
  <si>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Электроэнергия</t>
  </si>
  <si>
    <t>2.1</t>
  </si>
  <si>
    <t>2.2</t>
  </si>
  <si>
    <t>Мощность</t>
  </si>
  <si>
    <t>Показатель</t>
  </si>
  <si>
    <t>et_List04</t>
  </si>
  <si>
    <t>et_List05</t>
  </si>
  <si>
    <t>et_union_hor</t>
  </si>
  <si>
    <t>Предложения сетевой компании по технологическому расходу электроэнергии (мощности) - потерям в электрических сетях</t>
  </si>
  <si>
    <t>План</t>
  </si>
  <si>
    <t>Факт</t>
  </si>
  <si>
    <t>Форма 3.1</t>
  </si>
  <si>
    <t>Наименование</t>
  </si>
  <si>
    <t>Ед. изм.</t>
  </si>
  <si>
    <t>Отпуск в сеть-энергия</t>
  </si>
  <si>
    <t>Поступление в сеть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</si>
  <si>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</si>
  <si>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</si>
  <si>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</si>
  <si>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</si>
  <si>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L2.2</t>
  </si>
  <si>
    <t>передачу сторонним потребителям (субабонентам)</t>
  </si>
  <si>
    <t>Относительные потери-энергия</t>
  </si>
  <si>
    <t>Относительные потери</t>
  </si>
  <si>
    <t>%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</si>
  <si>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</si>
  <si>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</si>
  <si>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</si>
  <si>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</si>
  <si>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</si>
  <si>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</si>
  <si>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</si>
  <si>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</si>
  <si>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L6.1</t>
  </si>
  <si>
    <t>6.1</t>
  </si>
  <si>
    <t>L6.2</t>
  </si>
  <si>
    <t>6.2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</si>
  <si>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</si>
  <si>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</si>
  <si>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</si>
  <si>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</si>
  <si>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</si>
  <si>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</si>
  <si>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</si>
  <si>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</si>
  <si>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</si>
  <si>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</si>
  <si>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</si>
  <si>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</si>
  <si>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</si>
  <si>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</si>
  <si>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Отпуск э/энергии в сеть (млн. кВтч)</t>
  </si>
  <si>
    <t>Норматив потерь электроэнергии</t>
  </si>
  <si>
    <t>Приказ Минэнерго РФ</t>
  </si>
  <si>
    <t>Абсол. величина (млн. кВтч)</t>
  </si>
  <si>
    <t>Дата</t>
  </si>
  <si>
    <t>Номер</t>
  </si>
  <si>
    <t>Добавить организацию</t>
  </si>
  <si>
    <t>year_list</t>
  </si>
  <si>
    <t>2009</t>
  </si>
  <si>
    <t>2010</t>
  </si>
  <si>
    <t>2011</t>
  </si>
  <si>
    <t>2012</t>
  </si>
  <si>
    <t>2013</t>
  </si>
  <si>
    <t>Форма 3.1 (кварталы)</t>
  </si>
  <si>
    <t>Форма 16</t>
  </si>
  <si>
    <t>Субабоненты</t>
  </si>
  <si>
    <t>Субабоненты (кварталы)</t>
  </si>
  <si>
    <t>modList04</t>
  </si>
  <si>
    <t>modList03</t>
  </si>
  <si>
    <t>Юридический адрес</t>
  </si>
  <si>
    <t>Почтовый адрес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</si>
  <si>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</si>
  <si>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</si>
  <si>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</si>
  <si>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</si>
  <si>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</si>
  <si>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</si>
  <si>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</si>
  <si>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Дистрибутивы: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</si>
  <si>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</si>
  <si>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</si>
  <si>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</si>
  <si>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</si>
  <si>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modInstruction</t>
  </si>
  <si>
    <t>modfrmCheckUpdates</t>
  </si>
  <si>
    <t>2014</t>
  </si>
  <si>
    <t>г.Севастополь</t>
  </si>
  <si>
    <t>Республика Крым</t>
  </si>
  <si>
    <t>regionException</t>
  </si>
  <si>
    <t>regionException_flag</t>
  </si>
  <si>
    <t>2015</t>
  </si>
  <si>
    <t xml:space="preserve"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</t>
  </si>
  <si>
    <t>ФИО:</t>
  </si>
  <si>
    <t>E-mail:</t>
  </si>
  <si>
    <t>Консультации:</t>
  </si>
  <si>
    <t>Обратиться за помощью</t>
  </si>
  <si>
    <t>Перейти</t>
  </si>
  <si>
    <t>Отчётные формы:</t>
  </si>
  <si>
    <t>Перейти к разделу</t>
  </si>
  <si>
    <t>Контакты специалистов ЦА ФАС России:</t>
  </si>
  <si>
    <t>Злата Геннадьевна Ржавина</t>
  </si>
  <si>
    <t>rjavina@fas.gov.ru</t>
  </si>
  <si>
    <t>2016</t>
  </si>
  <si>
    <t>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</si>
  <si>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2017</t>
  </si>
  <si>
    <t>Выбор организации производится из Перечня сетевых организаций, который формируется ФАС России на основе Реестра регулируемых организаций.
При отсутствии организации следует обратиться в регулирующий орган соответствующего субъекта РФ для проверки наличия/добавления в Реестр регулируемых организаций.
Для добавления организации в Перечень сетевых организаций и/или корректировки информации необходимо обратиться к ответственным специалистам управления регулирования электроэнергетики ФАС России.</t>
  </si>
  <si>
    <t>Проверка доступных обновлений...</t>
  </si>
  <si>
    <t>Информация</t>
  </si>
  <si>
    <t>Нет доступных обновлений для отчёта с кодом FORM3.1.2018!</t>
  </si>
  <si>
    <t>YEAR</t>
  </si>
  <si>
    <t>REGION_NAME</t>
  </si>
  <si>
    <t>ORG_NAME</t>
  </si>
  <si>
    <t>INN</t>
  </si>
  <si>
    <t>KPP</t>
  </si>
  <si>
    <t>DATE_BEGIN</t>
  </si>
  <si>
    <t>DATE_END</t>
  </si>
  <si>
    <t>АО  "Конструкторское бюро химавтоматики" (АО "КБХА")</t>
  </si>
  <si>
    <t>3665046177</t>
  </si>
  <si>
    <t>366501001</t>
  </si>
  <si>
    <t/>
  </si>
  <si>
    <t>АО "ВЗПП-С"</t>
  </si>
  <si>
    <t>3661033635</t>
  </si>
  <si>
    <t>366101001</t>
  </si>
  <si>
    <t>АО "ВИнКо"</t>
  </si>
  <si>
    <t>3666161479</t>
  </si>
  <si>
    <t>366401001</t>
  </si>
  <si>
    <t>01-01-2015 00:00:00</t>
  </si>
  <si>
    <t>АО "Воронежсинтезкаучук"</t>
  </si>
  <si>
    <t>3663002167</t>
  </si>
  <si>
    <t>366750001</t>
  </si>
  <si>
    <t>АО "Минудобрения"</t>
  </si>
  <si>
    <t>3627000397</t>
  </si>
  <si>
    <t>997350001</t>
  </si>
  <si>
    <t>АО "Электроприбор"</t>
  </si>
  <si>
    <t>3650000821</t>
  </si>
  <si>
    <t>Воронежская база сжиженного газа - филиал по реализации ОАО "СГ-транс"</t>
  </si>
  <si>
    <t>7740000100</t>
  </si>
  <si>
    <t>366302001</t>
  </si>
  <si>
    <t>Воронежский вагоноремонтный завод - филиал АО "Вагонреммаш"</t>
  </si>
  <si>
    <t>7722648033</t>
  </si>
  <si>
    <t>366102001</t>
  </si>
  <si>
    <t>Воронежский тепловозоремонтный завод - филиал АО "Желдорреммаш"</t>
  </si>
  <si>
    <t>7715729877</t>
  </si>
  <si>
    <t>366243001</t>
  </si>
  <si>
    <t>ЗАО "АгроВоронежинвест"</t>
  </si>
  <si>
    <t>3662049941</t>
  </si>
  <si>
    <t>366201001</t>
  </si>
  <si>
    <t>ЗАО "Воронеж-Терминал"</t>
  </si>
  <si>
    <t>3663030809</t>
  </si>
  <si>
    <t>366301001</t>
  </si>
  <si>
    <t>ЗАО "Воронежский конденсаторный завод"</t>
  </si>
  <si>
    <t>3662051517</t>
  </si>
  <si>
    <t>ЗАО "Воронежстальмост"</t>
  </si>
  <si>
    <t>3663000804</t>
  </si>
  <si>
    <t>ЗАО "ГАММА"</t>
  </si>
  <si>
    <t>3666017563</t>
  </si>
  <si>
    <t>366601001</t>
  </si>
  <si>
    <t>ЗАО "Концерн "Росогнеупоры"</t>
  </si>
  <si>
    <t>7118100073</t>
  </si>
  <si>
    <t>362801001</t>
  </si>
  <si>
    <t>ЗАО "Лискимонтажконструкция"</t>
  </si>
  <si>
    <t>3652000930</t>
  </si>
  <si>
    <t>365201001</t>
  </si>
  <si>
    <t>ЗАО "Монолит"</t>
  </si>
  <si>
    <t>3663031143</t>
  </si>
  <si>
    <t>ЗАО фирма "СМУР "</t>
  </si>
  <si>
    <t>3662020332</t>
  </si>
  <si>
    <t>Закрытое акционерное общество "Воронежский шинный завод" (ЗАО "ВШЗ")</t>
  </si>
  <si>
    <t>3663088326</t>
  </si>
  <si>
    <t>Индивидуальный предприниматель Каверзин Роман Алексеевич</t>
  </si>
  <si>
    <t>366205343550</t>
  </si>
  <si>
    <t>МКП МТК "Воронежпассажиртранс"</t>
  </si>
  <si>
    <t>3661022760</t>
  </si>
  <si>
    <t>МУП "Бобровская горэлектросеть"</t>
  </si>
  <si>
    <t>3602000356</t>
  </si>
  <si>
    <t>360201001</t>
  </si>
  <si>
    <t>МУП "Борисоглебская горэлектросеть"</t>
  </si>
  <si>
    <t>3604001066</t>
  </si>
  <si>
    <t>360401001</t>
  </si>
  <si>
    <t>МУП "Бутурлиновская городская электросеть" (МУПБГС)</t>
  </si>
  <si>
    <t>3605004775</t>
  </si>
  <si>
    <t>360501001</t>
  </si>
  <si>
    <t>МУП "Воронежская горэлектросеть"</t>
  </si>
  <si>
    <t>3650000268</t>
  </si>
  <si>
    <t>МУП "Горэлектросети"</t>
  </si>
  <si>
    <t>3651002525</t>
  </si>
  <si>
    <t>365101001</t>
  </si>
  <si>
    <t>МУП "Лискинская горэлектросеть"</t>
  </si>
  <si>
    <t>3652000545</t>
  </si>
  <si>
    <t>МУП "Острогожская горэлектросеть"</t>
  </si>
  <si>
    <t>3619008794</t>
  </si>
  <si>
    <t>361901001</t>
  </si>
  <si>
    <t>МУП городского поселения город Россошь "Городские электрические сети"</t>
  </si>
  <si>
    <t>3627022658</t>
  </si>
  <si>
    <t>362701001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</si>
  <si>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</si>
  <si>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</si>
  <si>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</si>
  <si>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</si>
  <si>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</si>
  <si>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"Автоматика"</t>
  </si>
  <si>
    <t>3663004090</t>
  </si>
  <si>
    <t>ОАО "БЭСК"</t>
  </si>
  <si>
    <t>3605042202</t>
  </si>
  <si>
    <t>ОАО "Борхиммаш"</t>
  </si>
  <si>
    <t>3604001059</t>
  </si>
  <si>
    <t>ОАО "ВЭКС" Воронежский экскаватор"</t>
  </si>
  <si>
    <t>3662063336</t>
  </si>
  <si>
    <t>ОАО "Видеофон"</t>
  </si>
  <si>
    <t>3661000333</t>
  </si>
  <si>
    <t>ОАО "Воронежский экспериментальный комбикормовый завод"</t>
  </si>
  <si>
    <t>3662013423</t>
  </si>
  <si>
    <t>ОАО "Воронежское рудоуправление"</t>
  </si>
  <si>
    <t>3628000953</t>
  </si>
  <si>
    <t>ОАО "Геркулес"</t>
  </si>
  <si>
    <t>3602000162</t>
  </si>
  <si>
    <t>ОАО "Кристалл"</t>
  </si>
  <si>
    <t>3610001120</t>
  </si>
  <si>
    <t>361001001</t>
  </si>
  <si>
    <t>ОАО "Латненский элеватор"</t>
  </si>
  <si>
    <t>3628000488</t>
  </si>
  <si>
    <t>ОАО "Павловск Неруд"</t>
  </si>
  <si>
    <t>3620013598</t>
  </si>
  <si>
    <t>362001001</t>
  </si>
  <si>
    <t>ОАО "Павловскгранит"</t>
  </si>
  <si>
    <t>3620005149</t>
  </si>
  <si>
    <t>ОАО "Электросигнал"</t>
  </si>
  <si>
    <t>3650001159</t>
  </si>
  <si>
    <t>ОАО Молочный комбинат "Воронежский"</t>
  </si>
  <si>
    <t>3662009586</t>
  </si>
  <si>
    <t>ООО "162 КЖИ"</t>
  </si>
  <si>
    <t>3664113159</t>
  </si>
  <si>
    <t>ООО "Актив-Менеджмент"</t>
  </si>
  <si>
    <t>3664066163</t>
  </si>
  <si>
    <t>ООО "Атомэнергозапчасть"</t>
  </si>
  <si>
    <t>3662084738</t>
  </si>
  <si>
    <t>ООО "ВМУ 2"</t>
  </si>
  <si>
    <t>3661001249</t>
  </si>
  <si>
    <t>ООО "Вязноватовка"</t>
  </si>
  <si>
    <t>3615003481</t>
  </si>
  <si>
    <t>361501001</t>
  </si>
  <si>
    <t>ООО "ГСК"</t>
  </si>
  <si>
    <t>3666181620</t>
  </si>
  <si>
    <t>ООО "Городская электросетевая компания"</t>
  </si>
  <si>
    <t>3666202140</t>
  </si>
  <si>
    <t>01-01-2017 00:00:00</t>
  </si>
  <si>
    <t>ООО "Группа Компаний ЭНЕРГОТЕХСЕРВИС"</t>
  </si>
  <si>
    <t>3665026974</t>
  </si>
  <si>
    <t>ООО "Донская энергосетевая компания" (ООО "ДЭК")</t>
  </si>
  <si>
    <t>3625010135</t>
  </si>
  <si>
    <t>ООО "ЖКХ Шилово"</t>
  </si>
  <si>
    <t>3665075940</t>
  </si>
  <si>
    <t>ООО "Завод Инсайт"</t>
  </si>
  <si>
    <t>3663001276</t>
  </si>
  <si>
    <t>ООО "Завод художественной ковки"</t>
  </si>
  <si>
    <t>3665027640</t>
  </si>
  <si>
    <t>ООО "Инвестиционно-Строительная Компания "Финист"</t>
  </si>
  <si>
    <t>3664064991</t>
  </si>
  <si>
    <t>ООО "Крона"</t>
  </si>
  <si>
    <t>3664132666</t>
  </si>
  <si>
    <t>ООО "ОгнеупорПром"</t>
  </si>
  <si>
    <t>3628017724</t>
  </si>
  <si>
    <t>ООО "Производственное объединение "Воронежский станкоинструментальный завод"</t>
  </si>
  <si>
    <t>3662136810</t>
  </si>
  <si>
    <t>ООО "РОСИНКОМ"</t>
  </si>
  <si>
    <t>3665029189</t>
  </si>
  <si>
    <t>ООО "РЭК"</t>
  </si>
  <si>
    <t>3663100485</t>
  </si>
  <si>
    <t>ООО "СК Подгорное-2"</t>
  </si>
  <si>
    <t>3666177140</t>
  </si>
  <si>
    <t>ООО "СК Тенистый"</t>
  </si>
  <si>
    <t>3665092656</t>
  </si>
  <si>
    <t>ООО "Сервисэнергоремонт"</t>
  </si>
  <si>
    <t>7728312946</t>
  </si>
  <si>
    <t>772801001</t>
  </si>
  <si>
    <t>ООО "Сетевая компания "Тенистый"</t>
  </si>
  <si>
    <t>3664097154</t>
  </si>
  <si>
    <t>ООО "Талар"</t>
  </si>
  <si>
    <t>7743504025</t>
  </si>
  <si>
    <t>ООО "ТеплоЭнергоГаз"</t>
  </si>
  <si>
    <t>3661046200</t>
  </si>
  <si>
    <t>ООО "УГМК Рудгормаш-Воронеж"</t>
  </si>
  <si>
    <t>3663051326</t>
  </si>
  <si>
    <t>ООО "Холодильник № 4"</t>
  </si>
  <si>
    <t>3663060507</t>
  </si>
  <si>
    <t>ООО "ЦРПУ"</t>
  </si>
  <si>
    <t>3665072360</t>
  </si>
  <si>
    <t>ООО "ЭЛЬГРОН"</t>
  </si>
  <si>
    <t>3662124620</t>
  </si>
  <si>
    <t>ООО "ЭСК "Шилово"</t>
  </si>
  <si>
    <t>3665098961</t>
  </si>
  <si>
    <t>ООО "Электро-С"</t>
  </si>
  <si>
    <t>3663094841</t>
  </si>
  <si>
    <t>ООО "Электротехническое управление", Семилуки</t>
  </si>
  <si>
    <t>3628010983</t>
  </si>
  <si>
    <t>ООО "Энергетик - 1"</t>
  </si>
  <si>
    <t>3661022440</t>
  </si>
  <si>
    <t>ООО "Энергия"</t>
  </si>
  <si>
    <t>3612007456</t>
  </si>
  <si>
    <t>361201001</t>
  </si>
  <si>
    <t>ООО "ЭнергоПрофи"</t>
  </si>
  <si>
    <t>3662151504</t>
  </si>
  <si>
    <t>ООО "Энерговид"</t>
  </si>
  <si>
    <t>3661016326</t>
  </si>
  <si>
    <t>ООО "Энергосетевая компания"</t>
  </si>
  <si>
    <t>3665072314</t>
  </si>
  <si>
    <t>ООО ПКФ "Экватор"</t>
  </si>
  <si>
    <t>3625003530</t>
  </si>
  <si>
    <t>ООО ПКФ "Электроприбор 98"</t>
  </si>
  <si>
    <t>3664033601</t>
  </si>
  <si>
    <t>ООО Производственно-коммерческая фирма "Обувьбыт"</t>
  </si>
  <si>
    <t>3665003399</t>
  </si>
  <si>
    <t>ООО ФПК "Космос-Нефть-Газ"</t>
  </si>
  <si>
    <t>3663019523</t>
  </si>
  <si>
    <t>ПАО "Воронежское акционерное самолетостроительное общество"</t>
  </si>
  <si>
    <t>3650000959</t>
  </si>
  <si>
    <t>ПАО "Евдаковский масложировой комбинат"</t>
  </si>
  <si>
    <t>3611000514</t>
  </si>
  <si>
    <t>361101001</t>
  </si>
  <si>
    <t>ПО "Оптторг"</t>
  </si>
  <si>
    <t>3665044229</t>
  </si>
  <si>
    <t>Павловское МУПП "Энергетик"</t>
  </si>
  <si>
    <t>3620005653</t>
  </si>
  <si>
    <t>Саратовский филиал ООО "Газпром энерго"</t>
  </si>
  <si>
    <t>7736186950</t>
  </si>
  <si>
    <t>645302001</t>
  </si>
  <si>
    <t>Филиал «Юго-Западный» АО «Оборонэнерго»</t>
  </si>
  <si>
    <t>7704726225</t>
  </si>
  <si>
    <t>575243001</t>
  </si>
  <si>
    <t>Филиал АО "Концерн Росэнергоатом" "Дирекция строящейся Воронежской атомной станции теплоснабжения"</t>
  </si>
  <si>
    <t>7721632827</t>
  </si>
  <si>
    <t>366543001</t>
  </si>
  <si>
    <t>01-01-2014 00:00:00</t>
  </si>
  <si>
    <t>Филиал АО "Концерн Росэнергоатом" "Нововоронежская атомная станция"</t>
  </si>
  <si>
    <t>365143001</t>
  </si>
  <si>
    <t>Юго-Восточная дирекция по энергообеспечению - структурное подразделение Трансэнерго - филиала  ОАО "РЖД"</t>
  </si>
  <si>
    <t>7708503727</t>
  </si>
  <si>
    <t>366645006</t>
  </si>
  <si>
    <t>филиал ПАО "МРСК - Центра" - "Воронежэнерго"</t>
  </si>
  <si>
    <t>6901067107</t>
  </si>
  <si>
    <t>396650,Воронежская обл. г. Россошь ул. Пролетарская 72</t>
  </si>
  <si>
    <t>Синчин Дмитрий Иванович</t>
  </si>
  <si>
    <t>директор</t>
  </si>
  <si>
    <t>главный бухгалтер</t>
  </si>
  <si>
    <t>Сергеева Вера Александровна</t>
  </si>
  <si>
    <t>начальник участка учета и констроля передачи эл. энергии</t>
  </si>
  <si>
    <t>8 ( 473 96 ) 5-14-39</t>
  </si>
  <si>
    <t>mupgesrossosh@yandex.ru</t>
  </si>
  <si>
    <t>О</t>
  </si>
  <si>
    <t>234</t>
  </si>
  <si>
    <t>МУП г. Россошь "ГЭС"</t>
  </si>
  <si>
    <t>Дружинина Елена Анатольевна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</si>
</sst>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[Red]\(&quot;$&quot;#,##0\)"/>
    <numFmt numFmtId="173" formatCode="_-* #,##0.00[$€-1]_-;\-* #,##0.00[$€-1]_-;_-* &quot;-&quot;??[$€-1]_-"/>
    <numFmt numFmtId="174" formatCode="#,##0.0000"/>
    <numFmt numFmtId="175" formatCode="0.0000"/>
    <numFmt numFmtId="176" formatCode="#,##0.0"/>
    <numFmt numFmtId="177" formatCode="#,##0.000"/>
    <numFmt numFmtId="178" formatCode="[$-FC19]d\ mmmm\ yyyy\ &quot;г.&quot;"/>
  </numFmts>
  <fonts count="6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 val="single"/>
      <sz val="9"/>
      <color indexed="62"/>
      <name val="Tahoma"/>
      <family val="2"/>
    </font>
    <font>
      <sz val="9"/>
      <color indexed="9"/>
      <name val="Arial Cyr"/>
      <family val="0"/>
    </font>
    <font>
      <sz val="9"/>
      <name val="Arial Cyr"/>
      <family val="0"/>
    </font>
    <font>
      <b/>
      <u val="single"/>
      <sz val="11"/>
      <color indexed="12"/>
      <name val="Arial"/>
      <family val="2"/>
    </font>
    <font>
      <sz val="9"/>
      <color indexed="12"/>
      <name val="Tahoma"/>
      <family val="2"/>
    </font>
    <font>
      <b/>
      <sz val="9"/>
      <color indexed="12"/>
      <name val="Tahoma"/>
      <family val="2"/>
    </font>
    <font>
      <u val="single"/>
      <sz val="9"/>
      <color indexed="36"/>
      <name val="Tahoma"/>
      <family val="2"/>
    </font>
    <font>
      <b/>
      <u val="single"/>
      <sz val="11"/>
      <color indexed="1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Tahoma"/>
      <family val="2"/>
    </font>
    <font>
      <u val="single"/>
      <sz val="20"/>
      <color indexed="56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sz val="9"/>
      <color indexed="11"/>
      <name val="Tahoma"/>
      <family val="2"/>
    </font>
    <font>
      <sz val="9"/>
      <color indexed="8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12"/>
      <name val="Tahoma"/>
      <family val="2"/>
    </font>
    <font>
      <sz val="8"/>
      <name val="Arial"/>
      <family val="2"/>
    </font>
    <font>
      <b/>
      <sz val="14"/>
      <name val="Franklin Gothic Medium"/>
      <family val="2"/>
    </font>
    <font>
      <sz val="9"/>
      <color indexed="23"/>
      <name val="Tahoma"/>
      <family val="2"/>
    </font>
    <font>
      <sz val="11"/>
      <color indexed="22"/>
      <name val="Wingdings 2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8"/>
      <name val="Calibri"/>
      <family val="0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ck">
        <color indexed="22"/>
      </bottom>
    </border>
  </borders>
  <cellStyleXfs count="7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73" fontId="5" fillId="0" borderId="0">
      <alignment/>
      <protection/>
    </xf>
    <xf numFmtId="0" fontId="5" fillId="0" borderId="0">
      <alignment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37" fillId="0" borderId="1" applyNumberFormat="0" applyAlignment="0">
      <protection locked="0"/>
    </xf>
    <xf numFmtId="172" fontId="6" fillId="0" borderId="0" applyFont="0" applyFill="0" applyBorder="0" applyAlignment="0" applyProtection="0"/>
    <xf numFmtId="176" fontId="0" fillId="2" borderId="0">
      <alignment/>
      <protection locked="0"/>
    </xf>
    <xf numFmtId="0" fontId="15" fillId="0" borderId="0" applyFill="0" applyBorder="0" applyProtection="0">
      <alignment vertical="center"/>
    </xf>
    <xf numFmtId="177" fontId="0" fillId="2" borderId="0">
      <alignment/>
      <protection locked="0"/>
    </xf>
    <xf numFmtId="174" fontId="0" fillId="2" borderId="0">
      <alignment/>
      <protection locked="0"/>
    </xf>
    <xf numFmtId="0" fontId="16" fillId="0" borderId="0" applyNumberFormat="0" applyFill="0" applyBorder="0" applyAlignment="0" applyProtection="0"/>
    <xf numFmtId="0" fontId="37" fillId="3" borderId="1" applyNumberFormat="0" applyAlignment="0">
      <protection/>
    </xf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9" fillId="4" borderId="2" applyNumberFormat="0">
      <alignment horizontal="center" vertical="center"/>
      <protection/>
    </xf>
    <xf numFmtId="0" fontId="14" fillId="5" borderId="1" applyNumberFormat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Border="0">
      <alignment horizontal="center" vertical="center" wrapText="1"/>
      <protection/>
    </xf>
    <xf numFmtId="0" fontId="9" fillId="0" borderId="3" applyBorder="0">
      <alignment horizontal="center" vertical="center" wrapText="1"/>
      <protection/>
    </xf>
    <xf numFmtId="4" fontId="0" fillId="2" borderId="4" applyBorder="0">
      <alignment horizontal="right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43" fillId="6" borderId="0" applyNumberFormat="0" applyBorder="0" applyAlignment="0">
      <protection/>
    </xf>
    <xf numFmtId="0" fontId="4" fillId="0" borderId="0">
      <alignment/>
      <protection/>
    </xf>
    <xf numFmtId="49" fontId="0" fillId="6" borderId="0" applyBorder="0">
      <alignment vertical="top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5" fillId="0" borderId="0">
      <alignment/>
      <protection/>
    </xf>
    <xf numFmtId="4" fontId="0" fillId="7" borderId="0" applyBorder="0">
      <alignment horizontal="right"/>
      <protection/>
    </xf>
    <xf numFmtId="4" fontId="0" fillId="7" borderId="5" applyBorder="0">
      <alignment horizontal="right"/>
      <protection/>
    </xf>
    <xf numFmtId="4" fontId="0" fillId="7" borderId="4" applyFont="0" applyBorder="0">
      <alignment horizontal="right"/>
      <protection/>
    </xf>
  </cellStyleXfs>
  <cellXfs count="289">
    <xf numFmtId="49" fontId="0" fillId="0" borderId="0" xfId="0" applyAlignment="1">
      <alignment vertical="top"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7" borderId="4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18" fillId="0" borderId="6" xfId="70" applyFont="1" applyBorder="1" applyAlignment="1">
      <alignment horizontal="center" vertical="center"/>
      <protection/>
    </xf>
    <xf numFmtId="0" fontId="12" fillId="0" borderId="0" xfId="64" applyFont="1" applyAlignment="1" applyProtection="1">
      <alignment horizontal="center" vertical="center" wrapText="1"/>
      <protection/>
    </xf>
    <xf numFmtId="0" fontId="0" fillId="0" borderId="0" xfId="64" applyFont="1" applyAlignment="1" applyProtection="1">
      <alignment vertical="center" wrapText="1"/>
      <protection/>
    </xf>
    <xf numFmtId="0" fontId="0" fillId="0" borderId="0" xfId="64" applyFont="1" applyAlignment="1" applyProtection="1">
      <alignment horizontal="left" vertical="center" wrapText="1"/>
      <protection/>
    </xf>
    <xf numFmtId="0" fontId="0" fillId="0" borderId="0" xfId="64" applyFont="1" applyProtection="1">
      <alignment/>
      <protection/>
    </xf>
    <xf numFmtId="0" fontId="0" fillId="8" borderId="0" xfId="64" applyFont="1" applyFill="1" applyBorder="1" applyProtection="1">
      <alignment/>
      <protection/>
    </xf>
    <xf numFmtId="49" fontId="0" fillId="2" borderId="7" xfId="6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64" applyFont="1">
      <alignment/>
      <protection/>
    </xf>
    <xf numFmtId="0" fontId="22" fillId="0" borderId="0" xfId="64" applyFont="1">
      <alignment/>
      <protection/>
    </xf>
    <xf numFmtId="0" fontId="0" fillId="0" borderId="0" xfId="67">
      <alignment horizontal="left" vertical="center"/>
      <protection/>
    </xf>
    <xf numFmtId="49" fontId="0" fillId="0" borderId="0" xfId="63" applyFont="1" applyProtection="1">
      <alignment vertical="top"/>
      <protection/>
    </xf>
    <xf numFmtId="49" fontId="0" fillId="0" borderId="0" xfId="63" applyProtection="1">
      <alignment vertical="top"/>
      <protection/>
    </xf>
    <xf numFmtId="0" fontId="12" fillId="0" borderId="0" xfId="66" applyNumberFormat="1" applyFont="1" applyFill="1" applyAlignment="1" applyProtection="1">
      <alignment vertical="center" wrapText="1"/>
      <protection/>
    </xf>
    <xf numFmtId="0" fontId="12" fillId="0" borderId="0" xfId="66" applyFont="1" applyFill="1" applyAlignment="1" applyProtection="1">
      <alignment horizontal="left" vertical="center" wrapText="1"/>
      <protection/>
    </xf>
    <xf numFmtId="0" fontId="12" fillId="0" borderId="0" xfId="66" applyFont="1" applyAlignment="1" applyProtection="1">
      <alignment vertical="center" wrapText="1"/>
      <protection/>
    </xf>
    <xf numFmtId="0" fontId="12" fillId="0" borderId="0" xfId="66" applyFont="1" applyAlignment="1" applyProtection="1">
      <alignment horizontal="center" vertical="center" wrapText="1"/>
      <protection/>
    </xf>
    <xf numFmtId="0" fontId="12" fillId="0" borderId="0" xfId="66" applyFont="1" applyFill="1" applyAlignment="1" applyProtection="1">
      <alignment vertical="center" wrapText="1"/>
      <protection/>
    </xf>
    <xf numFmtId="0" fontId="21" fillId="0" borderId="0" xfId="66" applyFont="1" applyAlignment="1" applyProtection="1">
      <alignment vertical="center" wrapText="1"/>
      <protection/>
    </xf>
    <xf numFmtId="0" fontId="0" fillId="8" borderId="0" xfId="66" applyFont="1" applyFill="1" applyBorder="1" applyAlignment="1" applyProtection="1">
      <alignment vertical="center" wrapText="1"/>
      <protection/>
    </xf>
    <xf numFmtId="0" fontId="0" fillId="0" borderId="0" xfId="66" applyFont="1" applyBorder="1" applyAlignment="1" applyProtection="1">
      <alignment vertical="center" wrapText="1"/>
      <protection/>
    </xf>
    <xf numFmtId="0" fontId="0" fillId="0" borderId="0" xfId="66" applyFont="1" applyAlignment="1" applyProtection="1">
      <alignment horizontal="right" vertical="center"/>
      <protection/>
    </xf>
    <xf numFmtId="0" fontId="0" fillId="0" borderId="0" xfId="66" applyFont="1" applyAlignment="1" applyProtection="1">
      <alignment horizontal="center" vertical="center" wrapText="1"/>
      <protection/>
    </xf>
    <xf numFmtId="0" fontId="0" fillId="0" borderId="0" xfId="66" applyFont="1" applyAlignment="1" applyProtection="1">
      <alignment vertical="center" wrapText="1"/>
      <protection/>
    </xf>
    <xf numFmtId="0" fontId="23" fillId="8" borderId="0" xfId="66" applyFont="1" applyFill="1" applyBorder="1" applyAlignment="1" applyProtection="1">
      <alignment vertical="center" wrapText="1"/>
      <protection/>
    </xf>
    <xf numFmtId="0" fontId="9" fillId="8" borderId="0" xfId="66" applyFont="1" applyFill="1" applyBorder="1" applyAlignment="1" applyProtection="1">
      <alignment vertical="center" wrapText="1"/>
      <protection/>
    </xf>
    <xf numFmtId="0" fontId="0" fillId="8" borderId="0" xfId="66" applyFont="1" applyFill="1" applyBorder="1" applyAlignment="1" applyProtection="1">
      <alignment horizontal="right" vertical="center" wrapText="1" indent="1"/>
      <protection/>
    </xf>
    <xf numFmtId="0" fontId="24" fillId="8" borderId="0" xfId="66" applyFont="1" applyFill="1" applyBorder="1" applyAlignment="1" applyProtection="1">
      <alignment horizontal="center" vertical="center" wrapText="1"/>
      <protection/>
    </xf>
    <xf numFmtId="0" fontId="0" fillId="7" borderId="8" xfId="66" applyFont="1" applyFill="1" applyBorder="1" applyAlignment="1" applyProtection="1">
      <alignment horizontal="center" vertical="center"/>
      <protection/>
    </xf>
    <xf numFmtId="14" fontId="12" fillId="8" borderId="0" xfId="66" applyNumberFormat="1" applyFont="1" applyFill="1" applyBorder="1" applyAlignment="1" applyProtection="1">
      <alignment horizontal="center" vertical="center" wrapText="1"/>
      <protection/>
    </xf>
    <xf numFmtId="0" fontId="12" fillId="8" borderId="0" xfId="66" applyNumberFormat="1" applyFont="1" applyFill="1" applyBorder="1" applyAlignment="1" applyProtection="1">
      <alignment horizontal="center" vertical="center" wrapText="1"/>
      <protection/>
    </xf>
    <xf numFmtId="0" fontId="0" fillId="8" borderId="0" xfId="66" applyNumberFormat="1" applyFont="1" applyFill="1" applyBorder="1" applyAlignment="1" applyProtection="1">
      <alignment horizontal="center" vertical="center" wrapText="1"/>
      <protection/>
    </xf>
    <xf numFmtId="0" fontId="0" fillId="8" borderId="0" xfId="66" applyFont="1" applyFill="1" applyBorder="1" applyAlignment="1" applyProtection="1">
      <alignment horizontal="center" vertical="center" wrapText="1"/>
      <protection/>
    </xf>
    <xf numFmtId="14" fontId="0" fillId="8" borderId="0" xfId="66" applyNumberFormat="1" applyFont="1" applyFill="1" applyBorder="1" applyAlignment="1" applyProtection="1">
      <alignment horizontal="center" vertical="center" wrapText="1"/>
      <protection/>
    </xf>
    <xf numFmtId="0" fontId="21" fillId="0" borderId="0" xfId="66" applyFont="1" applyAlignment="1" applyProtection="1">
      <alignment horizontal="center" vertical="center" wrapText="1"/>
      <protection/>
    </xf>
    <xf numFmtId="0" fontId="25" fillId="8" borderId="0" xfId="66" applyNumberFormat="1" applyFont="1" applyFill="1" applyBorder="1" applyAlignment="1" applyProtection="1">
      <alignment horizontal="center" vertical="center" wrapText="1"/>
      <protection/>
    </xf>
    <xf numFmtId="0" fontId="0" fillId="8" borderId="0" xfId="6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6" applyFont="1" applyFill="1" applyAlignment="1" applyProtection="1">
      <alignment vertical="center"/>
      <protection/>
    </xf>
    <xf numFmtId="49" fontId="0" fillId="8" borderId="0" xfId="66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66" applyFont="1" applyFill="1" applyBorder="1" applyAlignment="1" applyProtection="1">
      <alignment vertical="center" wrapText="1"/>
      <protection/>
    </xf>
    <xf numFmtId="49" fontId="12" fillId="0" borderId="0" xfId="66" applyNumberFormat="1" applyFont="1" applyFill="1" applyBorder="1" applyAlignment="1" applyProtection="1">
      <alignment horizontal="left" vertical="center" wrapText="1"/>
      <protection/>
    </xf>
    <xf numFmtId="49" fontId="23" fillId="8" borderId="0" xfId="66" applyNumberFormat="1" applyFont="1" applyFill="1" applyBorder="1" applyAlignment="1" applyProtection="1">
      <alignment horizontal="center" vertical="center" wrapText="1"/>
      <protection/>
    </xf>
    <xf numFmtId="0" fontId="0" fillId="8" borderId="9" xfId="66" applyFont="1" applyFill="1" applyBorder="1" applyAlignment="1" applyProtection="1">
      <alignment horizontal="right" vertical="center" wrapText="1" indent="1"/>
      <protection/>
    </xf>
    <xf numFmtId="0" fontId="0" fillId="7" borderId="8" xfId="66" applyNumberFormat="1" applyFont="1" applyFill="1" applyBorder="1" applyAlignment="1" applyProtection="1">
      <alignment horizontal="center" vertical="center"/>
      <protection/>
    </xf>
    <xf numFmtId="0" fontId="26" fillId="0" borderId="0" xfId="66" applyFont="1" applyAlignment="1" applyProtection="1">
      <alignment vertical="center" wrapText="1"/>
      <protection/>
    </xf>
    <xf numFmtId="0" fontId="0" fillId="9" borderId="10" xfId="64" applyFont="1" applyFill="1" applyBorder="1" applyAlignment="1">
      <alignment horizontal="center" vertical="center"/>
      <protection/>
    </xf>
    <xf numFmtId="49" fontId="9" fillId="7" borderId="4" xfId="0" applyNumberFormat="1" applyFont="1" applyFill="1" applyBorder="1" applyAlignment="1" applyProtection="1">
      <alignment horizontal="center" vertical="center" wrapText="1"/>
      <protection/>
    </xf>
    <xf numFmtId="0" fontId="0" fillId="8" borderId="0" xfId="66" applyFont="1" applyFill="1" applyBorder="1" applyAlignment="1" applyProtection="1">
      <alignment horizontal="center" wrapText="1"/>
      <protection/>
    </xf>
    <xf numFmtId="49" fontId="0" fillId="7" borderId="8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69" applyNumberFormat="1" applyFont="1" applyProtection="1">
      <alignment/>
      <protection/>
    </xf>
    <xf numFmtId="49" fontId="0" fillId="10" borderId="0" xfId="0" applyFill="1" applyAlignment="1" applyProtection="1">
      <alignment vertical="top"/>
      <protection/>
    </xf>
    <xf numFmtId="0" fontId="28" fillId="0" borderId="0" xfId="61" applyFont="1" applyProtection="1">
      <alignment/>
      <protection/>
    </xf>
    <xf numFmtId="0" fontId="29" fillId="0" borderId="0" xfId="61" applyFont="1" applyProtection="1">
      <alignment/>
      <protection/>
    </xf>
    <xf numFmtId="49" fontId="28" fillId="0" borderId="0" xfId="61" applyNumberFormat="1" applyFont="1" applyProtection="1">
      <alignment/>
      <protection/>
    </xf>
    <xf numFmtId="49" fontId="28" fillId="0" borderId="0" xfId="61" applyNumberFormat="1" applyFont="1" applyFill="1" applyAlignment="1" applyProtection="1">
      <alignment horizontal="left"/>
      <protection/>
    </xf>
    <xf numFmtId="49" fontId="28" fillId="0" borderId="0" xfId="61" applyNumberFormat="1" applyFont="1" applyFill="1" applyProtection="1">
      <alignment/>
      <protection/>
    </xf>
    <xf numFmtId="49" fontId="12" fillId="0" borderId="0" xfId="61" applyNumberFormat="1" applyFont="1" applyFill="1" applyProtection="1">
      <alignment/>
      <protection/>
    </xf>
    <xf numFmtId="2" fontId="12" fillId="0" borderId="0" xfId="61" applyNumberFormat="1" applyFont="1" applyFill="1" applyProtection="1">
      <alignment/>
      <protection/>
    </xf>
    <xf numFmtId="0" fontId="12" fillId="0" borderId="0" xfId="61" applyFont="1" applyFill="1" applyProtection="1">
      <alignment/>
      <protection/>
    </xf>
    <xf numFmtId="0" fontId="28" fillId="0" borderId="0" xfId="61" applyFont="1" applyFill="1" applyAlignment="1" applyProtection="1">
      <alignment horizontal="right"/>
      <protection/>
    </xf>
    <xf numFmtId="0" fontId="12" fillId="0" borderId="0" xfId="61" applyFont="1" applyFill="1" applyAlignment="1" applyProtection="1">
      <alignment horizontal="right"/>
      <protection/>
    </xf>
    <xf numFmtId="0" fontId="28" fillId="0" borderId="0" xfId="61" applyFont="1" applyFill="1" applyProtection="1">
      <alignment/>
      <protection/>
    </xf>
    <xf numFmtId="1" fontId="12" fillId="0" borderId="0" xfId="61" applyNumberFormat="1" applyFont="1" applyFill="1" applyAlignment="1" applyProtection="1">
      <alignment horizontal="left"/>
      <protection/>
    </xf>
    <xf numFmtId="1" fontId="12" fillId="0" borderId="0" xfId="61" applyNumberFormat="1" applyFont="1" applyFill="1" applyProtection="1">
      <alignment/>
      <protection/>
    </xf>
    <xf numFmtId="1" fontId="12" fillId="0" borderId="0" xfId="61" applyNumberFormat="1" applyFont="1" applyFill="1" applyAlignment="1" applyProtection="1">
      <alignment horizontal="center" vertical="center" wrapText="1"/>
      <protection/>
    </xf>
    <xf numFmtId="1" fontId="12" fillId="0" borderId="0" xfId="61" applyNumberFormat="1" applyFont="1" applyFill="1" applyAlignment="1" applyProtection="1">
      <alignment horizontal="right"/>
      <protection/>
    </xf>
    <xf numFmtId="0" fontId="12" fillId="0" borderId="0" xfId="61" applyNumberFormat="1" applyFont="1" applyFill="1" applyAlignment="1" applyProtection="1">
      <alignment horizontal="right"/>
      <protection/>
    </xf>
    <xf numFmtId="0" fontId="12" fillId="0" borderId="0" xfId="61" applyFont="1" applyFill="1" applyAlignment="1" applyProtection="1">
      <alignment horizontal="right" vertical="center" wrapText="1"/>
      <protection/>
    </xf>
    <xf numFmtId="0" fontId="12" fillId="0" borderId="0" xfId="61" applyNumberFormat="1" applyFont="1" applyAlignment="1" applyProtection="1">
      <alignment horizontal="left"/>
      <protection/>
    </xf>
    <xf numFmtId="0" fontId="12" fillId="0" borderId="0" xfId="61" applyFont="1" applyProtection="1">
      <alignment/>
      <protection/>
    </xf>
    <xf numFmtId="0" fontId="31" fillId="0" borderId="0" xfId="61" applyFont="1" applyProtection="1">
      <alignment/>
      <protection/>
    </xf>
    <xf numFmtId="0" fontId="0" fillId="0" borderId="0" xfId="61" applyFont="1" applyAlignment="1" applyProtection="1">
      <alignment horizontal="center" vertical="center" wrapText="1"/>
      <protection/>
    </xf>
    <xf numFmtId="0" fontId="0" fillId="0" borderId="0" xfId="61" applyFont="1" applyProtection="1">
      <alignment/>
      <protection/>
    </xf>
    <xf numFmtId="0" fontId="12" fillId="0" borderId="0" xfId="61" applyFont="1" applyAlignment="1" applyProtection="1">
      <alignment horizontal="left"/>
      <protection/>
    </xf>
    <xf numFmtId="0" fontId="20" fillId="0" borderId="0" xfId="61" applyFont="1" applyAlignment="1" applyProtection="1">
      <alignment horizontal="left"/>
      <protection/>
    </xf>
    <xf numFmtId="0" fontId="20" fillId="0" borderId="0" xfId="61" applyFont="1" applyProtection="1">
      <alignment/>
      <protection/>
    </xf>
    <xf numFmtId="0" fontId="32" fillId="0" borderId="0" xfId="61" applyFont="1" applyProtection="1">
      <alignment/>
      <protection/>
    </xf>
    <xf numFmtId="0" fontId="9" fillId="0" borderId="0" xfId="61" applyFont="1" applyAlignment="1" applyProtection="1">
      <alignment horizontal="center" vertical="center" wrapText="1"/>
      <protection/>
    </xf>
    <xf numFmtId="0" fontId="9" fillId="0" borderId="0" xfId="61" applyFont="1" applyProtection="1">
      <alignment/>
      <protection/>
    </xf>
    <xf numFmtId="0" fontId="9" fillId="0" borderId="0" xfId="61" applyFont="1" applyAlignment="1" applyProtection="1">
      <alignment horizontal="center"/>
      <protection/>
    </xf>
    <xf numFmtId="0" fontId="31" fillId="0" borderId="0" xfId="61" applyFont="1" applyAlignment="1" applyProtection="1">
      <alignment horizontal="centerContinuous" wrapText="1"/>
      <protection/>
    </xf>
    <xf numFmtId="0" fontId="0" fillId="0" borderId="0" xfId="61" applyFont="1" applyAlignment="1" applyProtection="1">
      <alignment horizontal="centerContinuous" wrapText="1"/>
      <protection/>
    </xf>
    <xf numFmtId="0" fontId="12" fillId="0" borderId="0" xfId="61" applyFont="1" applyFill="1" applyBorder="1" applyAlignment="1" applyProtection="1">
      <alignment horizontal="left"/>
      <protection/>
    </xf>
    <xf numFmtId="0" fontId="12" fillId="0" borderId="0" xfId="61" applyFont="1" applyFill="1" applyBorder="1" applyProtection="1">
      <alignment/>
      <protection/>
    </xf>
    <xf numFmtId="0" fontId="31" fillId="0" borderId="0" xfId="61" applyFont="1" applyFill="1" applyBorder="1" applyProtection="1">
      <alignment/>
      <protection/>
    </xf>
    <xf numFmtId="0" fontId="9" fillId="0" borderId="0" xfId="61" applyFont="1" applyFill="1" applyBorder="1" applyAlignment="1" applyProtection="1">
      <alignment horizontal="center"/>
      <protection/>
    </xf>
    <xf numFmtId="0" fontId="0" fillId="0" borderId="0" xfId="61" applyFont="1" applyFill="1" applyBorder="1" applyProtection="1">
      <alignment/>
      <protection/>
    </xf>
    <xf numFmtId="0" fontId="0" fillId="0" borderId="0" xfId="61" applyFont="1" applyBorder="1" applyAlignment="1" applyProtection="1">
      <alignment vertical="center" wrapText="1"/>
      <protection/>
    </xf>
    <xf numFmtId="0" fontId="0" fillId="0" borderId="0" xfId="61" applyFont="1" applyAlignment="1" applyProtection="1">
      <alignment horizontal="left" vertical="center" wrapText="1"/>
      <protection/>
    </xf>
    <xf numFmtId="0" fontId="0" fillId="0" borderId="0" xfId="61" applyFont="1" applyBorder="1" applyAlignment="1" applyProtection="1">
      <alignment vertical="top" wrapText="1"/>
      <protection/>
    </xf>
    <xf numFmtId="0" fontId="0" fillId="0" borderId="0" xfId="61" applyFont="1" applyFill="1" applyBorder="1" applyAlignment="1" applyProtection="1">
      <alignment horizontal="center" vertical="top" wrapText="1"/>
      <protection/>
    </xf>
    <xf numFmtId="0" fontId="0" fillId="0" borderId="0" xfId="61" applyFont="1" applyBorder="1" applyProtection="1">
      <alignment/>
      <protection/>
    </xf>
    <xf numFmtId="0" fontId="28" fillId="0" borderId="0" xfId="61" applyFont="1" applyAlignment="1" applyProtection="1">
      <alignment horizontal="left"/>
      <protection/>
    </xf>
    <xf numFmtId="0" fontId="9" fillId="0" borderId="0" xfId="61" applyFont="1" applyAlignment="1" applyProtection="1">
      <alignment horizontal="left" vertical="center" wrapText="1"/>
      <protection/>
    </xf>
    <xf numFmtId="0" fontId="9" fillId="0" borderId="0" xfId="61" applyFont="1" applyFill="1" applyBorder="1" applyAlignment="1" applyProtection="1">
      <alignment horizontal="center" vertical="top" wrapText="1"/>
      <protection/>
    </xf>
    <xf numFmtId="49" fontId="12" fillId="0" borderId="0" xfId="61" applyNumberFormat="1" applyFont="1" applyAlignment="1" applyProtection="1">
      <alignment horizontal="left"/>
      <protection/>
    </xf>
    <xf numFmtId="49" fontId="12" fillId="0" borderId="0" xfId="61" applyNumberFormat="1" applyFont="1" applyProtection="1">
      <alignment/>
      <protection/>
    </xf>
    <xf numFmtId="0" fontId="12" fillId="0" borderId="0" xfId="61" applyFont="1" applyAlignment="1" applyProtection="1">
      <alignment horizontal="right"/>
      <protection/>
    </xf>
    <xf numFmtId="1" fontId="12" fillId="0" borderId="0" xfId="61" applyNumberFormat="1" applyFont="1" applyAlignment="1" applyProtection="1">
      <alignment horizontal="left"/>
      <protection/>
    </xf>
    <xf numFmtId="1" fontId="12" fillId="0" borderId="0" xfId="61" applyNumberFormat="1" applyFont="1" applyProtection="1">
      <alignment/>
      <protection/>
    </xf>
    <xf numFmtId="1" fontId="12" fillId="0" borderId="0" xfId="61" applyNumberFormat="1" applyFont="1" applyAlignment="1" applyProtection="1">
      <alignment horizontal="right"/>
      <protection/>
    </xf>
    <xf numFmtId="0" fontId="12" fillId="0" borderId="0" xfId="61" applyNumberFormat="1" applyFont="1" applyAlignment="1" applyProtection="1">
      <alignment horizontal="right"/>
      <protection/>
    </xf>
    <xf numFmtId="49" fontId="28" fillId="0" borderId="0" xfId="61" applyNumberFormat="1" applyFont="1" applyAlignment="1" applyProtection="1">
      <alignment horizontal="left"/>
      <protection/>
    </xf>
    <xf numFmtId="0" fontId="28" fillId="0" borderId="0" xfId="61" applyFont="1" applyAlignment="1" applyProtection="1">
      <alignment horizontal="right"/>
      <protection/>
    </xf>
    <xf numFmtId="0" fontId="0" fillId="0" borderId="0" xfId="69" applyNumberFormat="1" applyFont="1" applyFill="1" applyBorder="1" applyProtection="1">
      <alignment/>
      <protection/>
    </xf>
    <xf numFmtId="2" fontId="0" fillId="0" borderId="0" xfId="61" applyNumberFormat="1" applyFont="1" applyFill="1" applyBorder="1" applyAlignment="1" applyProtection="1">
      <alignment horizontal="center"/>
      <protection/>
    </xf>
    <xf numFmtId="0" fontId="0" fillId="0" borderId="0" xfId="69" applyNumberFormat="1" applyFont="1" applyFill="1" applyProtection="1">
      <alignment/>
      <protection/>
    </xf>
    <xf numFmtId="0" fontId="18" fillId="0" borderId="0" xfId="61" applyFont="1" applyFill="1" applyBorder="1" applyAlignment="1" applyProtection="1">
      <alignment horizontal="center" vertical="center" wrapText="1"/>
      <protection/>
    </xf>
    <xf numFmtId="0" fontId="9" fillId="3" borderId="8" xfId="61" applyFont="1" applyFill="1" applyBorder="1" applyAlignment="1" applyProtection="1">
      <alignment horizontal="center" vertical="center" wrapText="1"/>
      <protection/>
    </xf>
    <xf numFmtId="0" fontId="9" fillId="3" borderId="8" xfId="61" applyFont="1" applyFill="1" applyBorder="1" applyAlignment="1" applyProtection="1">
      <alignment horizontal="center"/>
      <protection/>
    </xf>
    <xf numFmtId="0" fontId="9" fillId="3" borderId="8" xfId="68" applyFont="1" applyFill="1" applyBorder="1" applyAlignment="1" applyProtection="1">
      <alignment horizontal="center" vertical="center" wrapText="1"/>
      <protection/>
    </xf>
    <xf numFmtId="0" fontId="0" fillId="0" borderId="8" xfId="61" applyFont="1" applyBorder="1" applyAlignment="1" applyProtection="1">
      <alignment horizontal="center" vertical="center" wrapText="1"/>
      <protection/>
    </xf>
    <xf numFmtId="0" fontId="0" fillId="0" borderId="8" xfId="61" applyFont="1" applyFill="1" applyBorder="1" applyAlignment="1" applyProtection="1">
      <alignment vertical="center" wrapText="1"/>
      <protection/>
    </xf>
    <xf numFmtId="0" fontId="0" fillId="0" borderId="8" xfId="61" applyFont="1" applyFill="1" applyBorder="1" applyAlignment="1" applyProtection="1">
      <alignment horizontal="left" vertical="center" wrapText="1" indent="1"/>
      <protection/>
    </xf>
    <xf numFmtId="0" fontId="0" fillId="0" borderId="8" xfId="61" applyFont="1" applyBorder="1" applyAlignment="1" applyProtection="1">
      <alignment vertical="center" wrapText="1"/>
      <protection/>
    </xf>
    <xf numFmtId="0" fontId="0" fillId="0" borderId="8" xfId="61" applyFont="1" applyBorder="1" applyAlignment="1" applyProtection="1">
      <alignment horizontal="center" vertical="center"/>
      <protection/>
    </xf>
    <xf numFmtId="0" fontId="0" fillId="0" borderId="8" xfId="61" applyFont="1" applyBorder="1" applyAlignment="1" applyProtection="1">
      <alignment horizontal="left" vertical="center" wrapText="1" indent="1"/>
      <protection/>
    </xf>
    <xf numFmtId="0" fontId="9" fillId="3" borderId="8" xfId="61" applyFont="1" applyFill="1" applyBorder="1" applyAlignment="1" applyProtection="1">
      <alignment horizontal="center" vertical="center"/>
      <protection/>
    </xf>
    <xf numFmtId="49" fontId="9" fillId="10" borderId="0" xfId="0" applyNumberFormat="1" applyFont="1" applyFill="1" applyAlignment="1" applyProtection="1">
      <alignment horizontal="center" vertical="top"/>
      <protection/>
    </xf>
    <xf numFmtId="0" fontId="21" fillId="0" borderId="0" xfId="69" applyNumberFormat="1" applyFont="1" applyBorder="1" applyAlignment="1" applyProtection="1">
      <alignment vertical="center"/>
      <protection/>
    </xf>
    <xf numFmtId="0" fontId="0" fillId="0" borderId="0" xfId="69" applyNumberFormat="1" applyFont="1" applyBorder="1" applyAlignment="1" applyProtection="1">
      <alignment vertical="center"/>
      <protection/>
    </xf>
    <xf numFmtId="0" fontId="9" fillId="0" borderId="8" xfId="61" applyFont="1" applyFill="1" applyBorder="1" applyAlignment="1" applyProtection="1">
      <alignment horizontal="left" vertical="center" wrapText="1"/>
      <protection/>
    </xf>
    <xf numFmtId="0" fontId="9" fillId="0" borderId="8" xfId="61" applyFont="1" applyBorder="1" applyAlignment="1" applyProtection="1">
      <alignment horizontal="center" vertical="center"/>
      <protection/>
    </xf>
    <xf numFmtId="0" fontId="0" fillId="0" borderId="11" xfId="61" applyFont="1" applyFill="1" applyBorder="1" applyAlignment="1" applyProtection="1">
      <alignment horizontal="left" vertical="center" wrapText="1"/>
      <protection/>
    </xf>
    <xf numFmtId="0" fontId="0" fillId="0" borderId="11" xfId="61" applyFont="1" applyBorder="1" applyAlignment="1" applyProtection="1">
      <alignment horizontal="center" vertical="center"/>
      <protection/>
    </xf>
    <xf numFmtId="4" fontId="0" fillId="2" borderId="12" xfId="61" applyNumberFormat="1" applyFont="1" applyFill="1" applyBorder="1" applyAlignment="1" applyProtection="1">
      <alignment horizontal="right" vertical="center"/>
      <protection locked="0"/>
    </xf>
    <xf numFmtId="174" fontId="0" fillId="2" borderId="8" xfId="61" applyNumberFormat="1" applyFont="1" applyFill="1" applyBorder="1" applyAlignment="1" applyProtection="1">
      <alignment horizontal="right" vertical="center" wrapText="1"/>
      <protection locked="0"/>
    </xf>
    <xf numFmtId="174" fontId="0" fillId="7" borderId="8" xfId="61" applyNumberFormat="1" applyFont="1" applyFill="1" applyBorder="1" applyAlignment="1" applyProtection="1">
      <alignment horizontal="right" vertical="center" wrapText="1"/>
      <protection/>
    </xf>
    <xf numFmtId="174" fontId="0" fillId="7" borderId="8" xfId="61" applyNumberFormat="1" applyFont="1" applyFill="1" applyBorder="1" applyAlignment="1" applyProtection="1">
      <alignment horizontal="right" vertical="center"/>
      <protection/>
    </xf>
    <xf numFmtId="174" fontId="0" fillId="2" borderId="8" xfId="61" applyNumberFormat="1" applyFont="1" applyFill="1" applyBorder="1" applyAlignment="1" applyProtection="1">
      <alignment horizontal="right" vertical="center"/>
      <protection locked="0"/>
    </xf>
    <xf numFmtId="174" fontId="9" fillId="3" borderId="8" xfId="68" applyNumberFormat="1" applyFont="1" applyFill="1" applyBorder="1" applyAlignment="1" applyProtection="1">
      <alignment horizontal="center" vertical="center" wrapText="1"/>
      <protection/>
    </xf>
    <xf numFmtId="174" fontId="9" fillId="7" borderId="8" xfId="61" applyNumberFormat="1" applyFont="1" applyFill="1" applyBorder="1" applyAlignment="1" applyProtection="1">
      <alignment horizontal="right" vertical="center"/>
      <protection/>
    </xf>
    <xf numFmtId="0" fontId="34" fillId="0" borderId="0" xfId="57" applyNumberFormat="1" applyFont="1" applyFill="1" applyAlignment="1" applyProtection="1">
      <alignment wrapText="1"/>
      <protection/>
    </xf>
    <xf numFmtId="49" fontId="35" fillId="0" borderId="0" xfId="57" applyFont="1" applyFill="1" applyAlignment="1" applyProtection="1">
      <alignment wrapText="1"/>
      <protection/>
    </xf>
    <xf numFmtId="49" fontId="35" fillId="0" borderId="0" xfId="57" applyFont="1" applyFill="1" applyAlignment="1" applyProtection="1">
      <alignment vertical="center" wrapText="1"/>
      <protection/>
    </xf>
    <xf numFmtId="49" fontId="36" fillId="0" borderId="0" xfId="57" applyFont="1" applyFill="1" applyAlignment="1" applyProtection="1">
      <alignment wrapText="1"/>
      <protection/>
    </xf>
    <xf numFmtId="0" fontId="18" fillId="0" borderId="0" xfId="57" applyNumberFormat="1" applyFont="1" applyFill="1" applyAlignment="1" applyProtection="1">
      <alignment horizontal="left" vertical="center" wrapText="1"/>
      <protection/>
    </xf>
    <xf numFmtId="0" fontId="37" fillId="0" borderId="0" xfId="57" applyNumberFormat="1" applyFont="1" applyFill="1" applyAlignment="1" applyProtection="1">
      <alignment vertical="top"/>
      <protection/>
    </xf>
    <xf numFmtId="49" fontId="38" fillId="0" borderId="0" xfId="57" applyFont="1" applyFill="1" applyBorder="1" applyAlignment="1" applyProtection="1">
      <alignment wrapText="1"/>
      <protection/>
    </xf>
    <xf numFmtId="0" fontId="37" fillId="0" borderId="0" xfId="57" applyNumberFormat="1" applyFont="1" applyFill="1" applyAlignment="1" applyProtection="1">
      <alignment horizontal="left" vertical="top" wrapText="1"/>
      <protection/>
    </xf>
    <xf numFmtId="49" fontId="0" fillId="0" borderId="0" xfId="57" applyFont="1" applyFill="1" applyAlignment="1" applyProtection="1">
      <alignment vertical="top" wrapText="1"/>
      <protection/>
    </xf>
    <xf numFmtId="49" fontId="35" fillId="0" borderId="0" xfId="57" applyFont="1" applyFill="1" applyBorder="1" applyAlignment="1" applyProtection="1">
      <alignment wrapText="1"/>
      <protection/>
    </xf>
    <xf numFmtId="49" fontId="40" fillId="0" borderId="13" xfId="57" applyFont="1" applyFill="1" applyBorder="1" applyAlignment="1" applyProtection="1">
      <alignment wrapText="1"/>
      <protection/>
    </xf>
    <xf numFmtId="49" fontId="40" fillId="0" borderId="14" xfId="57" applyFont="1" applyFill="1" applyBorder="1" applyAlignment="1" applyProtection="1">
      <alignment wrapText="1"/>
      <protection/>
    </xf>
    <xf numFmtId="49" fontId="40" fillId="0" borderId="0" xfId="57" applyFont="1" applyFill="1" applyBorder="1" applyAlignment="1" applyProtection="1">
      <alignment wrapText="1"/>
      <protection/>
    </xf>
    <xf numFmtId="49" fontId="41" fillId="0" borderId="14" xfId="57" applyFont="1" applyFill="1" applyBorder="1" applyAlignment="1" applyProtection="1">
      <alignment vertical="center" wrapText="1"/>
      <protection/>
    </xf>
    <xf numFmtId="49" fontId="35" fillId="0" borderId="13" xfId="57" applyFont="1" applyFill="1" applyBorder="1" applyAlignment="1" applyProtection="1">
      <alignment wrapText="1"/>
      <protection/>
    </xf>
    <xf numFmtId="49" fontId="42" fillId="0" borderId="14" xfId="57" applyFont="1" applyFill="1" applyBorder="1" applyAlignment="1" applyProtection="1">
      <alignment horizontal="left" vertical="center" wrapText="1"/>
      <protection/>
    </xf>
    <xf numFmtId="49" fontId="41" fillId="0" borderId="14" xfId="57" applyFont="1" applyFill="1" applyBorder="1" applyAlignment="1" applyProtection="1">
      <alignment horizontal="center" vertical="center" wrapText="1"/>
      <protection/>
    </xf>
    <xf numFmtId="49" fontId="42" fillId="0" borderId="13" xfId="57" applyFont="1" applyFill="1" applyBorder="1" applyAlignment="1" applyProtection="1">
      <alignment horizontal="left" vertical="center" wrapText="1"/>
      <protection/>
    </xf>
    <xf numFmtId="49" fontId="42" fillId="0" borderId="0" xfId="57" applyFont="1" applyFill="1" applyBorder="1" applyAlignment="1" applyProtection="1">
      <alignment horizontal="left" vertical="center" wrapText="1"/>
      <protection/>
    </xf>
    <xf numFmtId="49" fontId="44" fillId="2" borderId="7" xfId="55" applyNumberFormat="1" applyFont="1" applyFill="1" applyBorder="1" applyAlignment="1" applyProtection="1">
      <alignment horizontal="center" vertical="center" wrapText="1"/>
      <protection/>
    </xf>
    <xf numFmtId="49" fontId="40" fillId="8" borderId="0" xfId="57" applyFont="1" applyFill="1" applyBorder="1" applyAlignment="1">
      <alignment wrapText="1"/>
      <protection/>
    </xf>
    <xf numFmtId="49" fontId="44" fillId="11" borderId="7" xfId="55" applyNumberFormat="1" applyFont="1" applyFill="1" applyBorder="1" applyAlignment="1" applyProtection="1">
      <alignment horizontal="center" vertical="center" wrapText="1"/>
      <protection/>
    </xf>
    <xf numFmtId="49" fontId="44" fillId="7" borderId="7" xfId="55" applyNumberFormat="1" applyFont="1" applyFill="1" applyBorder="1" applyAlignment="1" applyProtection="1">
      <alignment horizontal="center" vertical="center" wrapText="1"/>
      <protection/>
    </xf>
    <xf numFmtId="49" fontId="44" fillId="12" borderId="7" xfId="55" applyNumberFormat="1" applyFont="1" applyFill="1" applyBorder="1" applyAlignment="1" applyProtection="1">
      <alignment horizontal="center" vertical="center" wrapText="1"/>
      <protection/>
    </xf>
    <xf numFmtId="0" fontId="37" fillId="0" borderId="0" xfId="37" applyFont="1" applyFill="1" applyBorder="1" applyAlignment="1" applyProtection="1">
      <alignment horizontal="right" vertical="top" wrapText="1"/>
      <protection/>
    </xf>
    <xf numFmtId="0" fontId="37" fillId="0" borderId="0" xfId="37" applyFont="1" applyFill="1" applyBorder="1" applyAlignment="1" applyProtection="1">
      <alignment horizontal="left" vertical="top" wrapText="1"/>
      <protection/>
    </xf>
    <xf numFmtId="49" fontId="40" fillId="0" borderId="0" xfId="57" applyFont="1" applyFill="1" applyBorder="1" applyAlignment="1" applyProtection="1">
      <alignment vertical="top" wrapText="1"/>
      <protection/>
    </xf>
    <xf numFmtId="0" fontId="44" fillId="0" borderId="0" xfId="57" applyNumberFormat="1" applyFont="1" applyFill="1" applyBorder="1" applyAlignment="1" applyProtection="1">
      <alignment vertical="center" wrapText="1"/>
      <protection/>
    </xf>
    <xf numFmtId="0" fontId="44" fillId="0" borderId="0" xfId="57" applyNumberFormat="1" applyFont="1" applyFill="1" applyBorder="1" applyAlignment="1" applyProtection="1">
      <alignment vertical="top" wrapText="1"/>
      <protection/>
    </xf>
    <xf numFmtId="49" fontId="13" fillId="0" borderId="0" xfId="46" applyNumberFormat="1" applyFont="1" applyFill="1" applyBorder="1" applyAlignment="1" applyProtection="1">
      <alignment wrapText="1"/>
      <protection/>
    </xf>
    <xf numFmtId="49" fontId="13" fillId="0" borderId="0" xfId="46" applyNumberFormat="1" applyFont="1" applyFill="1" applyBorder="1" applyAlignment="1" applyProtection="1">
      <alignment horizontal="left" wrapText="1"/>
      <protection/>
    </xf>
    <xf numFmtId="49" fontId="40" fillId="0" borderId="0" xfId="57" applyFont="1" applyFill="1" applyBorder="1" applyAlignment="1" applyProtection="1">
      <alignment horizontal="right" wrapText="1"/>
      <protection/>
    </xf>
    <xf numFmtId="49" fontId="35" fillId="0" borderId="15" xfId="57" applyFont="1" applyFill="1" applyBorder="1" applyAlignment="1" applyProtection="1">
      <alignment wrapText="1"/>
      <protection/>
    </xf>
    <xf numFmtId="49" fontId="42" fillId="0" borderId="16" xfId="57" applyFont="1" applyFill="1" applyBorder="1" applyAlignment="1" applyProtection="1">
      <alignment horizontal="left" vertical="center" wrapText="1"/>
      <protection/>
    </xf>
    <xf numFmtId="49" fontId="42" fillId="0" borderId="15" xfId="57" applyFont="1" applyFill="1" applyBorder="1" applyAlignment="1" applyProtection="1">
      <alignment horizontal="left" vertical="center" wrapText="1"/>
      <protection/>
    </xf>
    <xf numFmtId="49" fontId="42" fillId="0" borderId="17" xfId="57" applyFont="1" applyFill="1" applyBorder="1" applyAlignment="1" applyProtection="1">
      <alignment horizontal="left" vertical="center" wrapText="1"/>
      <protection/>
    </xf>
    <xf numFmtId="49" fontId="41" fillId="0" borderId="16" xfId="57" applyFont="1" applyFill="1" applyBorder="1" applyAlignment="1" applyProtection="1">
      <alignment vertical="center" wrapText="1"/>
      <protection/>
    </xf>
    <xf numFmtId="49" fontId="0" fillId="0" borderId="0" xfId="60" applyNumberFormat="1" applyFont="1" applyProtection="1">
      <alignment vertical="top"/>
      <protection/>
    </xf>
    <xf numFmtId="49" fontId="0" fillId="0" borderId="0" xfId="65" applyFont="1" applyAlignment="1" applyProtection="1">
      <alignment vertical="center" wrapText="1"/>
      <protection/>
    </xf>
    <xf numFmtId="49" fontId="12" fillId="0" borderId="0" xfId="65" applyFont="1" applyAlignment="1" applyProtection="1">
      <alignment vertical="center"/>
      <protection/>
    </xf>
    <xf numFmtId="49" fontId="0" fillId="0" borderId="0" xfId="52" applyFont="1" applyProtection="1">
      <alignment vertical="top"/>
      <protection/>
    </xf>
    <xf numFmtId="0" fontId="0" fillId="0" borderId="8" xfId="64" applyFont="1" applyFill="1" applyBorder="1" applyAlignment="1" applyProtection="1">
      <alignment horizontal="center" vertical="center" wrapText="1"/>
      <protection/>
    </xf>
    <xf numFmtId="0" fontId="0" fillId="0" borderId="8" xfId="61" applyFont="1" applyFill="1" applyBorder="1" applyAlignment="1" applyProtection="1">
      <alignment horizontal="center" vertical="center" wrapText="1"/>
      <protection/>
    </xf>
    <xf numFmtId="0" fontId="0" fillId="0" borderId="8" xfId="61" applyFont="1" applyFill="1" applyBorder="1" applyAlignment="1" applyProtection="1">
      <alignment horizontal="center" vertical="center"/>
      <protection/>
    </xf>
    <xf numFmtId="0" fontId="0" fillId="0" borderId="8" xfId="68" applyFont="1" applyFill="1" applyBorder="1" applyAlignment="1" applyProtection="1">
      <alignment horizontal="center" vertical="center" wrapText="1"/>
      <protection/>
    </xf>
    <xf numFmtId="0" fontId="49" fillId="8" borderId="0" xfId="61" applyFont="1" applyFill="1" applyBorder="1" applyAlignment="1" applyProtection="1">
      <alignment horizontal="center" vertical="center" wrapText="1"/>
      <protection/>
    </xf>
    <xf numFmtId="0" fontId="0" fillId="0" borderId="8" xfId="62" applyFont="1" applyFill="1" applyBorder="1" applyAlignment="1">
      <alignment horizontal="center" vertical="center" wrapText="1"/>
      <protection/>
    </xf>
    <xf numFmtId="0" fontId="0" fillId="0" borderId="8" xfId="68" applyFont="1" applyFill="1" applyBorder="1" applyAlignment="1" applyProtection="1">
      <alignment horizontal="center" vertical="center" wrapText="1"/>
      <protection hidden="1"/>
    </xf>
    <xf numFmtId="0" fontId="49" fillId="0" borderId="0" xfId="68" applyFont="1" applyBorder="1" applyAlignment="1" applyProtection="1">
      <alignment horizontal="center" vertical="center" wrapText="1"/>
      <protection/>
    </xf>
    <xf numFmtId="0" fontId="0" fillId="0" borderId="8" xfId="69" applyNumberFormat="1" applyFont="1" applyBorder="1" applyAlignment="1" applyProtection="1">
      <alignment horizontal="center" vertical="center" wrapText="1"/>
      <protection/>
    </xf>
    <xf numFmtId="0" fontId="0" fillId="0" borderId="8" xfId="69" applyNumberFormat="1" applyFont="1" applyFill="1" applyBorder="1" applyAlignment="1" applyProtection="1">
      <alignment horizontal="center" vertical="center"/>
      <protection/>
    </xf>
    <xf numFmtId="0" fontId="40" fillId="0" borderId="0" xfId="57" applyNumberFormat="1" applyFont="1" applyFill="1" applyBorder="1" applyAlignment="1" applyProtection="1">
      <alignment horizontal="justify" vertical="center" wrapText="1"/>
      <protection/>
    </xf>
    <xf numFmtId="0" fontId="0" fillId="0" borderId="8" xfId="61" applyFont="1" applyFill="1" applyBorder="1" applyAlignment="1" applyProtection="1">
      <alignment horizontal="left" vertical="center" wrapText="1" indent="1"/>
      <protection/>
    </xf>
    <xf numFmtId="0" fontId="0" fillId="0" borderId="8" xfId="61" applyFont="1" applyFill="1" applyBorder="1" applyAlignment="1" applyProtection="1">
      <alignment horizontal="left" vertical="center" wrapText="1" indent="2"/>
      <protection/>
    </xf>
    <xf numFmtId="0" fontId="9" fillId="0" borderId="18" xfId="61" applyFont="1" applyFill="1" applyBorder="1" applyAlignment="1" applyProtection="1">
      <alignment horizontal="left" vertical="center" wrapText="1" indent="1"/>
      <protection/>
    </xf>
    <xf numFmtId="0" fontId="0" fillId="0" borderId="18" xfId="61" applyFont="1" applyFill="1" applyBorder="1" applyAlignment="1" applyProtection="1">
      <alignment horizontal="left" vertical="center" wrapText="1" indent="1"/>
      <protection/>
    </xf>
    <xf numFmtId="0" fontId="0" fillId="0" borderId="11" xfId="61" applyFont="1" applyBorder="1" applyAlignment="1" applyProtection="1">
      <alignment horizontal="center" vertical="center"/>
      <protection/>
    </xf>
    <xf numFmtId="49" fontId="9" fillId="10" borderId="0" xfId="0" applyNumberFormat="1" applyFont="1" applyFill="1" applyAlignment="1" applyProtection="1">
      <alignment vertical="top"/>
      <protection/>
    </xf>
    <xf numFmtId="3" fontId="0" fillId="7" borderId="0" xfId="0" applyNumberFormat="1" applyFont="1" applyFill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0" fontId="0" fillId="0" borderId="19" xfId="69" applyNumberFormat="1" applyFont="1" applyFill="1" applyBorder="1" applyProtection="1">
      <alignment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4" fontId="0" fillId="0" borderId="19" xfId="61" applyNumberFormat="1" applyFont="1" applyFill="1" applyBorder="1" applyAlignment="1" applyProtection="1">
      <alignment horizontal="right"/>
      <protection/>
    </xf>
    <xf numFmtId="0" fontId="0" fillId="13" borderId="20" xfId="69" applyNumberFormat="1" applyFont="1" applyFill="1" applyBorder="1" applyProtection="1">
      <alignment/>
      <protection/>
    </xf>
    <xf numFmtId="0" fontId="27" fillId="13" borderId="21" xfId="48" applyNumberFormat="1" applyFont="1" applyFill="1" applyBorder="1" applyAlignment="1" applyProtection="1">
      <alignment horizontal="center" vertical="top"/>
      <protection/>
    </xf>
    <xf numFmtId="0" fontId="13" fillId="13" borderId="21" xfId="48" applyNumberFormat="1" applyFont="1" applyFill="1" applyBorder="1" applyAlignment="1" applyProtection="1">
      <alignment horizontal="center" vertical="top"/>
      <protection/>
    </xf>
    <xf numFmtId="0" fontId="13" fillId="13" borderId="22" xfId="48" applyNumberFormat="1" applyFont="1" applyFill="1" applyBorder="1" applyAlignment="1" applyProtection="1">
      <alignment horizontal="center" vertical="top"/>
      <protection/>
    </xf>
    <xf numFmtId="0" fontId="0" fillId="0" borderId="23" xfId="69" applyNumberFormat="1" applyFont="1" applyBorder="1" applyProtection="1">
      <alignment/>
      <protection/>
    </xf>
    <xf numFmtId="0" fontId="0" fillId="0" borderId="23" xfId="61" applyFont="1" applyBorder="1" applyProtection="1">
      <alignment/>
      <protection/>
    </xf>
    <xf numFmtId="4" fontId="0" fillId="2" borderId="8" xfId="61" applyNumberFormat="1" applyFont="1" applyFill="1" applyBorder="1" applyAlignment="1" applyProtection="1">
      <alignment horizontal="right" vertical="center" wrapText="1"/>
      <protection locked="0"/>
    </xf>
    <xf numFmtId="49" fontId="0" fillId="2" borderId="24" xfId="61" applyNumberFormat="1" applyFont="1" applyFill="1" applyBorder="1" applyAlignment="1" applyProtection="1">
      <alignment horizontal="right" vertical="center" wrapText="1"/>
      <protection locked="0"/>
    </xf>
    <xf numFmtId="174" fontId="0" fillId="7" borderId="11" xfId="61" applyNumberFormat="1" applyFont="1" applyFill="1" applyBorder="1" applyAlignment="1" applyProtection="1">
      <alignment horizontal="right" vertical="center"/>
      <protection/>
    </xf>
    <xf numFmtId="174" fontId="0" fillId="2" borderId="11" xfId="61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52">
      <alignment vertical="top"/>
      <protection/>
    </xf>
    <xf numFmtId="14" fontId="0" fillId="2" borderId="8" xfId="71" applyNumberFormat="1" applyFont="1" applyFill="1" applyBorder="1" applyAlignment="1" applyProtection="1">
      <alignment horizontal="center" vertical="center" wrapText="1"/>
      <protection locked="0"/>
    </xf>
    <xf numFmtId="22" fontId="0" fillId="0" borderId="0" xfId="64" applyNumberFormat="1" applyFont="1" applyAlignment="1" applyProtection="1">
      <alignment horizontal="left" vertical="center" wrapText="1"/>
      <protection/>
    </xf>
    <xf numFmtId="0" fontId="12" fillId="0" borderId="0" xfId="61" applyFont="1" applyFill="1" applyAlignment="1" applyProtection="1">
      <alignment horizontal="left"/>
      <protection/>
    </xf>
    <xf numFmtId="0" fontId="31" fillId="0" borderId="0" xfId="61" applyFont="1" applyFill="1" applyProtection="1">
      <alignment/>
      <protection/>
    </xf>
    <xf numFmtId="49" fontId="0" fillId="0" borderId="8" xfId="61" applyNumberFormat="1" applyFont="1" applyFill="1" applyBorder="1" applyAlignment="1" applyProtection="1">
      <alignment horizontal="center" vertical="center" wrapText="1"/>
      <protection/>
    </xf>
    <xf numFmtId="174" fontId="0" fillId="0" borderId="8" xfId="61" applyNumberFormat="1" applyFont="1" applyFill="1" applyBorder="1" applyAlignment="1" applyProtection="1">
      <alignment horizontal="right" vertical="center"/>
      <protection/>
    </xf>
    <xf numFmtId="174" fontId="0" fillId="0" borderId="8" xfId="61" applyNumberFormat="1" applyFont="1" applyFill="1" applyBorder="1" applyAlignment="1" applyProtection="1">
      <alignment horizontal="right" vertical="center" wrapText="1"/>
      <protection/>
    </xf>
    <xf numFmtId="0" fontId="0" fillId="0" borderId="0" xfId="61" applyFont="1" applyFill="1" applyProtection="1">
      <alignment/>
      <protection/>
    </xf>
    <xf numFmtId="0" fontId="29" fillId="0" borderId="0" xfId="61" applyFont="1" applyFill="1" applyProtection="1">
      <alignment/>
      <protection/>
    </xf>
    <xf numFmtId="0" fontId="9" fillId="0" borderId="18" xfId="61" applyFont="1" applyFill="1" applyBorder="1" applyAlignment="1" applyProtection="1">
      <alignment horizontal="center" vertical="center"/>
      <protection/>
    </xf>
    <xf numFmtId="174" fontId="9" fillId="0" borderId="18" xfId="61" applyNumberFormat="1" applyFont="1" applyFill="1" applyBorder="1" applyAlignment="1" applyProtection="1">
      <alignment horizontal="right" vertical="center"/>
      <protection/>
    </xf>
    <xf numFmtId="0" fontId="0" fillId="0" borderId="18" xfId="61" applyFont="1" applyFill="1" applyBorder="1" applyAlignment="1" applyProtection="1">
      <alignment horizontal="center" vertical="center"/>
      <protection/>
    </xf>
    <xf numFmtId="174" fontId="0" fillId="0" borderId="18" xfId="61" applyNumberFormat="1" applyFont="1" applyFill="1" applyBorder="1" applyAlignment="1" applyProtection="1">
      <alignment horizontal="right" vertical="center"/>
      <protection/>
    </xf>
    <xf numFmtId="49" fontId="0" fillId="2" borderId="8" xfId="66" applyNumberFormat="1" applyFont="1" applyFill="1" applyBorder="1" applyAlignment="1" applyProtection="1">
      <alignment horizontal="center" vertical="center" wrapText="1"/>
      <protection locked="0"/>
    </xf>
    <xf numFmtId="49" fontId="0" fillId="12" borderId="8" xfId="66" applyNumberFormat="1" applyFont="1" applyFill="1" applyBorder="1" applyAlignment="1" applyProtection="1">
      <alignment horizontal="center" vertical="center" wrapText="1"/>
      <protection locked="0"/>
    </xf>
    <xf numFmtId="49" fontId="0" fillId="2" borderId="8" xfId="6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57" applyNumberFormat="1" applyFont="1" applyFill="1" applyBorder="1" applyAlignment="1" applyProtection="1">
      <alignment horizontal="justify" vertical="top" wrapText="1"/>
      <protection/>
    </xf>
    <xf numFmtId="49" fontId="40" fillId="8" borderId="25" xfId="57" applyFont="1" applyFill="1" applyBorder="1" applyAlignment="1">
      <alignment vertical="center" wrapText="1"/>
      <protection/>
    </xf>
    <xf numFmtId="49" fontId="40" fillId="8" borderId="0" xfId="57" applyFont="1" applyFill="1" applyBorder="1" applyAlignment="1">
      <alignment vertical="center" wrapText="1"/>
      <protection/>
    </xf>
    <xf numFmtId="49" fontId="40" fillId="8" borderId="25" xfId="57" applyFont="1" applyFill="1" applyBorder="1" applyAlignment="1">
      <alignment horizontal="left" vertical="center" wrapText="1"/>
      <protection/>
    </xf>
    <xf numFmtId="49" fontId="40" fillId="8" borderId="0" xfId="57" applyFont="1" applyFill="1" applyBorder="1" applyAlignment="1">
      <alignment horizontal="left" vertical="center" wrapText="1"/>
      <protection/>
    </xf>
    <xf numFmtId="0" fontId="18" fillId="0" borderId="0" xfId="57" applyNumberFormat="1" applyFont="1" applyFill="1" applyAlignment="1" applyProtection="1">
      <alignment horizontal="left" vertical="center" wrapText="1"/>
      <protection/>
    </xf>
    <xf numFmtId="0" fontId="37" fillId="0" borderId="0" xfId="57" applyNumberFormat="1" applyFont="1" applyFill="1" applyAlignment="1" applyProtection="1">
      <alignment horizontal="left" vertical="center"/>
      <protection/>
    </xf>
    <xf numFmtId="0" fontId="37" fillId="3" borderId="26" xfId="43" applyNumberFormat="1" applyFont="1" applyFill="1" applyBorder="1" applyAlignment="1">
      <alignment horizontal="center" vertical="center" wrapText="1"/>
      <protection/>
    </xf>
    <xf numFmtId="0" fontId="37" fillId="3" borderId="27" xfId="43" applyNumberFormat="1" applyFont="1" applyFill="1" applyBorder="1" applyAlignment="1">
      <alignment horizontal="center" vertical="center" wrapText="1"/>
      <protection/>
    </xf>
    <xf numFmtId="0" fontId="37" fillId="3" borderId="28" xfId="43" applyNumberFormat="1" applyFont="1" applyFill="1" applyBorder="1" applyAlignment="1">
      <alignment horizontal="center" vertical="center" wrapText="1"/>
      <protection/>
    </xf>
    <xf numFmtId="49" fontId="37" fillId="0" borderId="0" xfId="0" applyFont="1" applyFill="1" applyBorder="1" applyAlignment="1" applyProtection="1">
      <alignment horizontal="left" vertical="top" wrapText="1" indent="2"/>
      <protection/>
    </xf>
    <xf numFmtId="49" fontId="0" fillId="0" borderId="0" xfId="0" applyFill="1" applyBorder="1" applyAlignment="1" applyProtection="1">
      <alignment horizontal="right" vertical="center" indent="1"/>
      <protection/>
    </xf>
    <xf numFmtId="49" fontId="40" fillId="0" borderId="0" xfId="57" applyFont="1" applyFill="1" applyBorder="1" applyAlignment="1" applyProtection="1">
      <alignment horizontal="justify" vertical="justify" wrapText="1"/>
      <protection/>
    </xf>
    <xf numFmtId="0" fontId="40" fillId="0" borderId="0" xfId="57" applyNumberFormat="1" applyFont="1" applyFill="1" applyBorder="1" applyAlignment="1" applyProtection="1">
      <alignment horizontal="justify" vertical="center" wrapText="1"/>
      <protection/>
    </xf>
    <xf numFmtId="0" fontId="37" fillId="0" borderId="0" xfId="37" applyFont="1" applyFill="1" applyBorder="1" applyAlignment="1" applyProtection="1">
      <alignment horizontal="left" vertical="top" wrapText="1"/>
      <protection/>
    </xf>
    <xf numFmtId="49" fontId="40" fillId="0" borderId="0" xfId="0" applyFont="1" applyFill="1" applyBorder="1" applyAlignment="1" applyProtection="1">
      <alignment horizontal="left" vertical="center" wrapText="1"/>
      <protection/>
    </xf>
    <xf numFmtId="49" fontId="0" fillId="0" borderId="0" xfId="0" applyBorder="1" applyAlignment="1">
      <alignment vertical="center"/>
    </xf>
    <xf numFmtId="49" fontId="40" fillId="0" borderId="0" xfId="57" applyFont="1" applyFill="1" applyBorder="1" applyAlignment="1" applyProtection="1">
      <alignment horizontal="left" wrapText="1"/>
      <protection/>
    </xf>
    <xf numFmtId="0" fontId="44" fillId="0" borderId="0" xfId="57" applyNumberFormat="1" applyFont="1" applyFill="1" applyBorder="1" applyAlignment="1" applyProtection="1">
      <alignment vertical="center" wrapText="1"/>
      <protection/>
    </xf>
    <xf numFmtId="49" fontId="45" fillId="0" borderId="0" xfId="47" applyNumberFormat="1" applyFont="1" applyFill="1" applyBorder="1" applyAlignment="1" applyProtection="1">
      <alignment horizontal="left" vertical="center" wrapText="1"/>
      <protection/>
    </xf>
    <xf numFmtId="49" fontId="0" fillId="0" borderId="0" xfId="0" applyBorder="1" applyAlignment="1">
      <alignment vertical="top"/>
    </xf>
    <xf numFmtId="49" fontId="0" fillId="0" borderId="0" xfId="0" applyFill="1" applyBorder="1" applyAlignment="1" applyProtection="1">
      <alignment horizontal="right" vertical="top" indent="1"/>
      <protection/>
    </xf>
    <xf numFmtId="0" fontId="46" fillId="0" borderId="0" xfId="45" applyFont="1" applyAlignment="1" applyProtection="1">
      <alignment horizontal="left" vertical="center"/>
      <protection/>
    </xf>
    <xf numFmtId="49" fontId="37" fillId="0" borderId="0" xfId="30" applyNumberFormat="1" applyFont="1" applyFill="1" applyBorder="1" applyAlignment="1" applyProtection="1">
      <alignment horizontal="left" vertical="center" wrapText="1" indent="1"/>
      <protection/>
    </xf>
    <xf numFmtId="49" fontId="37" fillId="0" borderId="0" xfId="30" applyNumberFormat="1" applyFill="1" applyBorder="1" applyAlignment="1" applyProtection="1">
      <alignment horizontal="left" vertical="center" wrapText="1" indent="1"/>
      <protection/>
    </xf>
    <xf numFmtId="0" fontId="18" fillId="0" borderId="6" xfId="70" applyFont="1" applyBorder="1" applyAlignment="1">
      <alignment horizontal="center" vertical="center" wrapText="1"/>
      <protection/>
    </xf>
    <xf numFmtId="0" fontId="0" fillId="0" borderId="29" xfId="61" applyFont="1" applyFill="1" applyBorder="1" applyAlignment="1" applyProtection="1">
      <alignment horizontal="center" wrapText="1"/>
      <protection/>
    </xf>
    <xf numFmtId="0" fontId="18" fillId="0" borderId="30" xfId="61" applyFont="1" applyFill="1" applyBorder="1" applyAlignment="1" applyProtection="1">
      <alignment horizontal="center" vertical="center" wrapText="1"/>
      <protection/>
    </xf>
    <xf numFmtId="0" fontId="9" fillId="0" borderId="0" xfId="61" applyFont="1" applyAlignment="1" applyProtection="1">
      <alignment horizontal="left" vertical="center" wrapText="1"/>
      <protection/>
    </xf>
    <xf numFmtId="0" fontId="0" fillId="0" borderId="0" xfId="61" applyFont="1" applyAlignment="1" applyProtection="1">
      <alignment horizontal="left" vertical="center" wrapText="1"/>
      <protection/>
    </xf>
    <xf numFmtId="0" fontId="0" fillId="0" borderId="0" xfId="61" applyFont="1" applyBorder="1" applyAlignment="1" applyProtection="1">
      <alignment horizontal="left" vertical="center" wrapText="1"/>
      <protection/>
    </xf>
    <xf numFmtId="0" fontId="0" fillId="2" borderId="8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62" applyFont="1" applyFill="1" applyBorder="1" applyAlignment="1">
      <alignment horizontal="center" vertical="center" wrapText="1"/>
      <protection/>
    </xf>
    <xf numFmtId="0" fontId="9" fillId="0" borderId="30" xfId="6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8" xfId="62" applyFont="1" applyFill="1" applyBorder="1" applyAlignment="1">
      <alignment horizontal="center" vertical="center" wrapText="1" shrinkToFit="1"/>
      <protection/>
    </xf>
    <xf numFmtId="0" fontId="9" fillId="3" borderId="12" xfId="69" applyNumberFormat="1" applyFont="1" applyFill="1" applyBorder="1" applyAlignment="1" applyProtection="1">
      <alignment horizontal="center" vertical="center"/>
      <protection/>
    </xf>
    <xf numFmtId="0" fontId="9" fillId="3" borderId="24" xfId="69" applyNumberFormat="1" applyFont="1" applyFill="1" applyBorder="1" applyAlignment="1" applyProtection="1">
      <alignment horizontal="center" vertical="center"/>
      <protection/>
    </xf>
    <xf numFmtId="0" fontId="9" fillId="3" borderId="31" xfId="69" applyNumberFormat="1" applyFont="1" applyFill="1" applyBorder="1" applyAlignment="1" applyProtection="1">
      <alignment horizontal="center" vertical="center"/>
      <protection/>
    </xf>
    <xf numFmtId="0" fontId="9" fillId="3" borderId="32" xfId="69" applyNumberFormat="1" applyFont="1" applyFill="1" applyBorder="1" applyAlignment="1" applyProtection="1">
      <alignment horizontal="center" vertical="center"/>
      <protection/>
    </xf>
    <xf numFmtId="49" fontId="50" fillId="0" borderId="9" xfId="48" applyNumberFormat="1" applyFont="1" applyBorder="1" applyAlignment="1" applyProtection="1">
      <alignment horizontal="center" vertical="center" wrapText="1"/>
      <protection/>
    </xf>
    <xf numFmtId="49" fontId="13" fillId="0" borderId="9" xfId="48" applyNumberFormat="1" applyFont="1" applyBorder="1" applyAlignment="1" applyProtection="1">
      <alignment horizontal="center" vertical="center" wrapText="1"/>
      <protection/>
    </xf>
    <xf numFmtId="1" fontId="0" fillId="0" borderId="11" xfId="48" applyNumberFormat="1" applyFont="1" applyBorder="1" applyAlignment="1" applyProtection="1">
      <alignment horizontal="center" vertical="center"/>
      <protection/>
    </xf>
    <xf numFmtId="1" fontId="0" fillId="0" borderId="18" xfId="48" applyNumberFormat="1" applyFont="1" applyBorder="1" applyAlignment="1" applyProtection="1">
      <alignment horizontal="center" vertical="center"/>
      <protection/>
    </xf>
    <xf numFmtId="49" fontId="0" fillId="12" borderId="33" xfId="69" applyNumberFormat="1" applyFont="1" applyFill="1" applyBorder="1" applyAlignment="1" applyProtection="1">
      <alignment horizontal="left" vertical="center" wrapText="1"/>
      <protection locked="0"/>
    </xf>
    <xf numFmtId="49" fontId="0" fillId="12" borderId="34" xfId="69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48" applyNumberFormat="1" applyFont="1" applyFill="1" applyBorder="1" applyAlignment="1" applyProtection="1">
      <alignment horizontal="center" vertical="center"/>
      <protection/>
    </xf>
    <xf numFmtId="0" fontId="9" fillId="0" borderId="8" xfId="61" applyFont="1" applyFill="1" applyBorder="1" applyAlignment="1" applyProtection="1">
      <alignment horizontal="center" vertical="center" wrapText="1"/>
      <protection/>
    </xf>
    <xf numFmtId="49" fontId="13" fillId="0" borderId="0" xfId="48" applyNumberFormat="1" applyFont="1" applyBorder="1" applyAlignment="1" applyProtection="1">
      <alignment horizontal="center" vertical="center"/>
      <protection/>
    </xf>
    <xf numFmtId="0" fontId="0" fillId="0" borderId="18" xfId="48" applyNumberFormat="1" applyFont="1" applyBorder="1" applyAlignment="1" applyProtection="1">
      <alignment horizontal="center" vertical="center"/>
      <protection/>
    </xf>
    <xf numFmtId="49" fontId="0" fillId="0" borderId="33" xfId="69" applyNumberFormat="1" applyFont="1" applyFill="1" applyBorder="1" applyAlignment="1" applyProtection="1">
      <alignment horizontal="left" vertical="center" wrapText="1"/>
      <protection/>
    </xf>
    <xf numFmtId="0" fontId="0" fillId="0" borderId="34" xfId="69" applyNumberFormat="1" applyFont="1" applyFill="1" applyBorder="1" applyAlignment="1" applyProtection="1">
      <alignment horizontal="left" vertical="center" wrapText="1"/>
      <protection/>
    </xf>
    <xf numFmtId="0" fontId="18" fillId="0" borderId="6" xfId="70" applyFont="1" applyBorder="1" applyAlignment="1">
      <alignment horizontal="center" vertical="center"/>
      <protection/>
    </xf>
    <xf numFmtId="0" fontId="0" fillId="0" borderId="11" xfId="48" applyNumberFormat="1" applyFont="1" applyBorder="1" applyAlignment="1" applyProtection="1">
      <alignment horizontal="center" vertical="center"/>
      <protection/>
    </xf>
    <xf numFmtId="0" fontId="0" fillId="0" borderId="11" xfId="69" applyNumberFormat="1" applyFont="1" applyFill="1" applyBorder="1" applyAlignment="1" applyProtection="1">
      <alignment horizontal="left" vertical="center" wrapText="1"/>
      <protection/>
    </xf>
    <xf numFmtId="0" fontId="0" fillId="0" borderId="18" xfId="69" applyNumberFormat="1" applyFont="1" applyFill="1" applyBorder="1" applyAlignment="1" applyProtection="1">
      <alignment horizontal="left" vertical="center" wrapText="1"/>
      <protection/>
    </xf>
    <xf numFmtId="49" fontId="0" fillId="12" borderId="11" xfId="69" applyNumberFormat="1" applyFont="1" applyFill="1" applyBorder="1" applyAlignment="1" applyProtection="1">
      <alignment horizontal="left" vertical="center" wrapText="1"/>
      <protection locked="0"/>
    </xf>
    <xf numFmtId="49" fontId="0" fillId="12" borderId="18" xfId="69" applyNumberFormat="1" applyFont="1" applyFill="1" applyBorder="1" applyAlignment="1" applyProtection="1">
      <alignment horizontal="left" vertical="center" wrapText="1"/>
      <protection locked="0"/>
    </xf>
  </cellXfs>
  <cellStyles count="6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1" xfId="32"/>
    <cellStyle name="Currency2" xfId="33"/>
    <cellStyle name="currency3" xfId="34"/>
    <cellStyle name="currency4" xfId="35"/>
    <cellStyle name="Followed Hyperlink" xfId="36"/>
    <cellStyle name="Header 3" xfId="37"/>
    <cellStyle name="Hyperlink" xfId="38"/>
    <cellStyle name="normal" xfId="39"/>
    <cellStyle name="Normal1" xfId="40"/>
    <cellStyle name="Normal2" xfId="41"/>
    <cellStyle name="Percent1" xfId="42"/>
    <cellStyle name="Title 4" xfId="43"/>
    <cellStyle name="Ввод " xfId="44"/>
    <cellStyle name="Hyperlink" xfId="45"/>
    <cellStyle name="Гиперссылка 2 2" xfId="46"/>
    <cellStyle name="Гиперссылка 4" xfId="47"/>
    <cellStyle name="Гиперссылка_FORM3.1.2013(v2.0)" xfId="48"/>
    <cellStyle name="Заголовок" xfId="49"/>
    <cellStyle name="ЗаголовокСтолбца" xfId="50"/>
    <cellStyle name="Значение" xfId="51"/>
    <cellStyle name="Обычный 10" xfId="52"/>
    <cellStyle name="Обычный 12" xfId="53"/>
    <cellStyle name="Обычный 12 2" xfId="54"/>
    <cellStyle name="Обычный 2" xfId="55"/>
    <cellStyle name="Обычный 3" xfId="56"/>
    <cellStyle name="Обычный 3 3" xfId="57"/>
    <cellStyle name="Обычный 4" xfId="58"/>
    <cellStyle name="Обычный 5" xfId="59"/>
    <cellStyle name="Обычный_46EE(v6.1.1)" xfId="60"/>
    <cellStyle name="Обычный_FORM3.1" xfId="61"/>
    <cellStyle name="Обычный_FORM7" xfId="62"/>
    <cellStyle name="Обычный_INVEST.WARM.PLAN.4.78(v0.1)" xfId="63"/>
    <cellStyle name="Обычный_MINENERGO.340.PRIL79(v0.1)" xfId="64"/>
    <cellStyle name="Обычный_PREDEL.JKH.2010(v1.3)" xfId="65"/>
    <cellStyle name="Обычный_SIMPLE_1_massive2" xfId="66"/>
    <cellStyle name="Обычный_SIMPLE_1_massive3" xfId="67"/>
    <cellStyle name="Обычный_Форма 4 Станция" xfId="68"/>
    <cellStyle name="Обычный_Форма3" xfId="69"/>
    <cellStyle name="Обычный_Шаблон по источникам для Модуля Реестр (2)" xfId="70"/>
    <cellStyle name="Обычный_эскиз паспорта_9" xfId="71"/>
    <cellStyle name="Followed Hyperlink" xfId="72"/>
    <cellStyle name="Стиль 1" xfId="73"/>
    <cellStyle name="Формула" xfId="74"/>
    <cellStyle name="ФормулаВБ_Мониторинг инвестиций" xfId="75"/>
    <cellStyle name="ФормулаНаКонтроль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2.png" /><Relationship Id="rId3" Type="http://schemas.openxmlformats.org/officeDocument/2006/relationships/image" Target="../media/image21.png" /><Relationship Id="rId4" Type="http://schemas.openxmlformats.org/officeDocument/2006/relationships/image" Target="../media/image20.png" /><Relationship Id="rId5" Type="http://schemas.openxmlformats.org/officeDocument/2006/relationships/image" Target="../media/image19.png" /><Relationship Id="rId6" Type="http://schemas.openxmlformats.org/officeDocument/2006/relationships/image" Target="../media/image18.png" /><Relationship Id="rId7" Type="http://schemas.openxmlformats.org/officeDocument/2006/relationships/image" Target="../media/image17.png" /><Relationship Id="rId8" Type="http://schemas.openxmlformats.org/officeDocument/2006/relationships/image" Target="../media/image1.png" /><Relationship Id="rId9" Type="http://schemas.openxmlformats.org/officeDocument/2006/relationships/image" Target="../media/image2.png" /><Relationship Id="rId10" Type="http://schemas.openxmlformats.org/officeDocument/2006/relationships/image" Target="../media/image3.png" /><Relationship Id="rId11" Type="http://schemas.openxmlformats.org/officeDocument/2006/relationships/image" Target="../media/image4.png" /><Relationship Id="rId12" Type="http://schemas.openxmlformats.org/officeDocument/2006/relationships/image" Target="../media/image5.png" /><Relationship Id="rId13" Type="http://schemas.openxmlformats.org/officeDocument/2006/relationships/image" Target="../media/image16.png" /><Relationship Id="rId14" Type="http://schemas.openxmlformats.org/officeDocument/2006/relationships/image" Target="../media/image6.png" /><Relationship Id="rId15" Type="http://schemas.openxmlformats.org/officeDocument/2006/relationships/image" Target="../media/image7.png" /><Relationship Id="rId16" Type="http://schemas.openxmlformats.org/officeDocument/2006/relationships/image" Target="../media/image8.png" /><Relationship Id="rId17" Type="http://schemas.openxmlformats.org/officeDocument/2006/relationships/image" Target="../media/image9.png" /><Relationship Id="rId18" Type="http://schemas.openxmlformats.org/officeDocument/2006/relationships/image" Target="../media/image10.png" /><Relationship Id="rId19" Type="http://schemas.openxmlformats.org/officeDocument/2006/relationships/image" Target="../media/image11.png" /><Relationship Id="rId20" Type="http://schemas.openxmlformats.org/officeDocument/2006/relationships/image" Target="../media/image12.png" /><Relationship Id="rId21" Type="http://schemas.openxmlformats.org/officeDocument/2006/relationships/image" Target="../media/image13.png" /><Relationship Id="rId22" Type="http://schemas.openxmlformats.org/officeDocument/2006/relationships/image" Target="../media/image14.png" /><Relationship Id="rId23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133350</xdr:rowOff>
    </xdr:from>
    <xdr:to>
      <xdr:col>3</xdr:col>
      <xdr:colOff>0</xdr:colOff>
      <xdr:row>18</xdr:row>
      <xdr:rowOff>600075</xdr:rowOff>
    </xdr:to>
    <xdr:grpSp>
      <xdr:nvGrpSpPr>
        <xdr:cNvPr id="1" name="InstrBlock_8"/>
        <xdr:cNvGrpSpPr>
          <a:grpSpLocks/>
        </xdr:cNvGrpSpPr>
      </xdr:nvGrpSpPr>
      <xdr:grpSpPr>
        <a:xfrm>
          <a:off x="219075" y="3838575"/>
          <a:ext cx="2066925" cy="466725"/>
          <a:chOff x="23" y="454"/>
          <a:chExt cx="217" cy="49"/>
        </a:xfrm>
        <a:solidFill>
          <a:srgbClr val="FFFFFF"/>
        </a:solidFill>
      </xdr:grpSpPr>
      <xdr:sp macro="[0]!Instruction.BlockClick">
        <xdr:nvSpPr>
          <xdr:cNvPr id="2" name="InstrBlock_8"/>
          <xdr:cNvSpPr txBox="1">
            <a:spLocks noChangeArrowheads="1"/>
          </xdr:cNvSpPr>
        </xdr:nvSpPr>
        <xdr:spPr>
          <a:xfrm>
            <a:off x="23" y="454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Обновление</a:t>
            </a:r>
          </a:p>
        </xdr:txBody>
      </xdr:sp>
      <xdr:pic macro="[0]!Instruction.BlockClick">
        <xdr:nvPicPr>
          <xdr:cNvPr id="3" name="InstrImg_8" descr="icon8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" y="455"/>
            <a:ext cx="45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16</xdr:row>
      <xdr:rowOff>47625</xdr:rowOff>
    </xdr:from>
    <xdr:to>
      <xdr:col>3</xdr:col>
      <xdr:colOff>0</xdr:colOff>
      <xdr:row>18</xdr:row>
      <xdr:rowOff>133350</xdr:rowOff>
    </xdr:to>
    <xdr:grpSp>
      <xdr:nvGrpSpPr>
        <xdr:cNvPr id="4" name="InstrBlock_7"/>
        <xdr:cNvGrpSpPr>
          <a:grpSpLocks/>
        </xdr:cNvGrpSpPr>
      </xdr:nvGrpSpPr>
      <xdr:grpSpPr>
        <a:xfrm>
          <a:off x="219075" y="3371850"/>
          <a:ext cx="2066925" cy="466725"/>
          <a:chOff x="23" y="405"/>
          <a:chExt cx="217" cy="49"/>
        </a:xfrm>
        <a:solidFill>
          <a:srgbClr val="FFFFFF"/>
        </a:solidFill>
      </xdr:grpSpPr>
      <xdr:sp macro="[0]!Instruction.BlockClick">
        <xdr:nvSpPr>
          <xdr:cNvPr id="5" name="InstrBlock_7"/>
          <xdr:cNvSpPr txBox="1">
            <a:spLocks noChangeArrowheads="1"/>
          </xdr:cNvSpPr>
        </xdr:nvSpPr>
        <xdr:spPr>
          <a:xfrm>
            <a:off x="23" y="405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Консультация по методологии заполнения</a:t>
            </a:r>
          </a:p>
        </xdr:txBody>
      </xdr:sp>
      <xdr:pic macro="[0]!Instruction.BlockClick">
        <xdr:nvPicPr>
          <xdr:cNvPr id="6" name="InstrImg_7" descr="ic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411"/>
            <a:ext cx="40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13</xdr:row>
      <xdr:rowOff>161925</xdr:rowOff>
    </xdr:from>
    <xdr:to>
      <xdr:col>3</xdr:col>
      <xdr:colOff>0</xdr:colOff>
      <xdr:row>16</xdr:row>
      <xdr:rowOff>47625</xdr:rowOff>
    </xdr:to>
    <xdr:grpSp>
      <xdr:nvGrpSpPr>
        <xdr:cNvPr id="7" name="InstrBlock_6" hidden="1"/>
        <xdr:cNvGrpSpPr>
          <a:grpSpLocks/>
        </xdr:cNvGrpSpPr>
      </xdr:nvGrpSpPr>
      <xdr:grpSpPr>
        <a:xfrm>
          <a:off x="219075" y="2914650"/>
          <a:ext cx="2066925" cy="457200"/>
          <a:chOff x="23" y="356"/>
          <a:chExt cx="217" cy="49"/>
        </a:xfrm>
        <a:solidFill>
          <a:srgbClr val="FFFFFF"/>
        </a:solidFill>
      </xdr:grpSpPr>
      <xdr:sp>
        <xdr:nvSpPr>
          <xdr:cNvPr id="8" name="InstrBlock_6" hidden="1"/>
          <xdr:cNvSpPr txBox="1">
            <a:spLocks noChangeArrowheads="1"/>
          </xdr:cNvSpPr>
        </xdr:nvSpPr>
        <xdr:spPr>
          <a:xfrm>
            <a:off x="23" y="356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Методология заполнения</a:t>
            </a:r>
          </a:p>
        </xdr:txBody>
      </xdr:sp>
      <xdr:pic>
        <xdr:nvPicPr>
          <xdr:cNvPr id="9" name="InstrImg_6" descr="icon6" hidden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" y="36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13</xdr:row>
      <xdr:rowOff>161925</xdr:rowOff>
    </xdr:from>
    <xdr:to>
      <xdr:col>3</xdr:col>
      <xdr:colOff>0</xdr:colOff>
      <xdr:row>16</xdr:row>
      <xdr:rowOff>47625</xdr:rowOff>
    </xdr:to>
    <xdr:grpSp>
      <xdr:nvGrpSpPr>
        <xdr:cNvPr id="10" name="InstrBlock_5"/>
        <xdr:cNvGrpSpPr>
          <a:grpSpLocks/>
        </xdr:cNvGrpSpPr>
      </xdr:nvGrpSpPr>
      <xdr:grpSpPr>
        <a:xfrm>
          <a:off x="219075" y="2914650"/>
          <a:ext cx="2066925" cy="457200"/>
          <a:chOff x="23" y="307"/>
          <a:chExt cx="217" cy="49"/>
        </a:xfrm>
        <a:solidFill>
          <a:srgbClr val="FFFFFF"/>
        </a:solidFill>
      </xdr:grpSpPr>
      <xdr:sp macro="[0]!Instruction.BlockClick">
        <xdr:nvSpPr>
          <xdr:cNvPr id="11" name="InstrBlock_5"/>
          <xdr:cNvSpPr txBox="1">
            <a:spLocks noChangeArrowheads="1"/>
          </xdr:cNvSpPr>
        </xdr:nvSpPr>
        <xdr:spPr>
          <a:xfrm>
            <a:off x="23" y="307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Организационно-технические консультации</a:t>
            </a:r>
          </a:p>
        </xdr:txBody>
      </xdr:sp>
      <xdr:pic macro="[0]!Instruction.BlockClick">
        <xdr:nvPicPr>
          <xdr:cNvPr id="12" name="InstrImg_5" descr="icon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" y="31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12</xdr:row>
      <xdr:rowOff>85725</xdr:rowOff>
    </xdr:from>
    <xdr:to>
      <xdr:col>3</xdr:col>
      <xdr:colOff>0</xdr:colOff>
      <xdr:row>13</xdr:row>
      <xdr:rowOff>161925</xdr:rowOff>
    </xdr:to>
    <xdr:grpSp>
      <xdr:nvGrpSpPr>
        <xdr:cNvPr id="13" name="InstrBlock_4"/>
        <xdr:cNvGrpSpPr>
          <a:grpSpLocks/>
        </xdr:cNvGrpSpPr>
      </xdr:nvGrpSpPr>
      <xdr:grpSpPr>
        <a:xfrm>
          <a:off x="219075" y="2447925"/>
          <a:ext cx="2066925" cy="466725"/>
          <a:chOff x="23" y="258"/>
          <a:chExt cx="217" cy="49"/>
        </a:xfrm>
        <a:solidFill>
          <a:srgbClr val="FFFFFF"/>
        </a:solidFill>
      </xdr:grpSpPr>
      <xdr:sp macro="[0]!Instruction.BlockClick">
        <xdr:nvSpPr>
          <xdr:cNvPr id="14" name="InstrBlock_4"/>
          <xdr:cNvSpPr txBox="1">
            <a:spLocks noChangeArrowheads="1"/>
          </xdr:cNvSpPr>
        </xdr:nvSpPr>
        <xdr:spPr>
          <a:xfrm>
            <a:off x="23" y="258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Проверка отчёта</a:t>
            </a:r>
          </a:p>
        </xdr:txBody>
      </xdr:sp>
      <xdr:pic macro="[0]!Instruction.BlockClick">
        <xdr:nvPicPr>
          <xdr:cNvPr id="15" name="InstrImg_4" descr="icon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8" y="26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85725</xdr:rowOff>
    </xdr:to>
    <xdr:grpSp>
      <xdr:nvGrpSpPr>
        <xdr:cNvPr id="16" name="InstrBlock_3"/>
        <xdr:cNvGrpSpPr>
          <a:grpSpLocks/>
        </xdr:cNvGrpSpPr>
      </xdr:nvGrpSpPr>
      <xdr:grpSpPr>
        <a:xfrm>
          <a:off x="219075" y="1981200"/>
          <a:ext cx="2066925" cy="466725"/>
          <a:chOff x="23" y="209"/>
          <a:chExt cx="217" cy="49"/>
        </a:xfrm>
        <a:solidFill>
          <a:srgbClr val="FFFFFF"/>
        </a:solidFill>
      </xdr:grpSpPr>
      <xdr:sp macro="[0]!Instruction.BlockClick">
        <xdr:nvSpPr>
          <xdr:cNvPr id="17" name="InstrBlock_3"/>
          <xdr:cNvSpPr txBox="1">
            <a:spLocks noChangeArrowheads="1"/>
          </xdr:cNvSpPr>
        </xdr:nvSpPr>
        <xdr:spPr>
          <a:xfrm>
            <a:off x="23" y="209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Работа с реестрами</a:t>
            </a:r>
          </a:p>
        </xdr:txBody>
      </xdr:sp>
      <xdr:pic macro="[0]!Instruction.BlockClick">
        <xdr:nvPicPr>
          <xdr:cNvPr id="18" name="InstrImg_3" descr="icon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8" y="21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grpSp>
      <xdr:nvGrpSpPr>
        <xdr:cNvPr id="19" name="InstrBlock_2"/>
        <xdr:cNvGrpSpPr>
          <a:grpSpLocks/>
        </xdr:cNvGrpSpPr>
      </xdr:nvGrpSpPr>
      <xdr:grpSpPr>
        <a:xfrm>
          <a:off x="219075" y="1524000"/>
          <a:ext cx="2066925" cy="457200"/>
          <a:chOff x="23" y="160"/>
          <a:chExt cx="217" cy="49"/>
        </a:xfrm>
        <a:solidFill>
          <a:srgbClr val="FFFFFF"/>
        </a:solidFill>
      </xdr:grpSpPr>
      <xdr:sp macro="[0]!Instruction.BlockClick">
        <xdr:nvSpPr>
          <xdr:cNvPr id="20" name="InstrBlock_2"/>
          <xdr:cNvSpPr txBox="1">
            <a:spLocks noChangeArrowheads="1"/>
          </xdr:cNvSpPr>
        </xdr:nvSpPr>
        <xdr:spPr>
          <a:xfrm>
            <a:off x="23" y="160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Условные обозначения</a:t>
            </a:r>
          </a:p>
        </xdr:txBody>
      </xdr:sp>
      <xdr:pic macro="[0]!Instruction.BlockClick">
        <xdr:nvPicPr>
          <xdr:cNvPr id="21" name="InstrImg_2" descr="icon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163"/>
            <a:ext cx="40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247650</xdr:colOff>
      <xdr:row>67</xdr:row>
      <xdr:rowOff>66675</xdr:rowOff>
    </xdr:from>
    <xdr:to>
      <xdr:col>24</xdr:col>
      <xdr:colOff>152400</xdr:colOff>
      <xdr:row>67</xdr:row>
      <xdr:rowOff>247650</xdr:rowOff>
    </xdr:to>
    <xdr:pic>
      <xdr:nvPicPr>
        <xdr:cNvPr id="22" name="PAGE_LAST_INACTIVE" descr="tick_circle_3887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39150" y="43815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85725</xdr:colOff>
      <xdr:row>67</xdr:row>
      <xdr:rowOff>66675</xdr:rowOff>
    </xdr:from>
    <xdr:to>
      <xdr:col>19</xdr:col>
      <xdr:colOff>285750</xdr:colOff>
      <xdr:row>67</xdr:row>
      <xdr:rowOff>247650</xdr:rowOff>
    </xdr:to>
    <xdr:pic>
      <xdr:nvPicPr>
        <xdr:cNvPr id="23" name="PAGE_FIRST_INACTIVE" descr="tick_circle_3887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96125" y="43815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67</xdr:row>
      <xdr:rowOff>28575</xdr:rowOff>
    </xdr:from>
    <xdr:to>
      <xdr:col>20</xdr:col>
      <xdr:colOff>266700</xdr:colOff>
      <xdr:row>67</xdr:row>
      <xdr:rowOff>295275</xdr:rowOff>
    </xdr:to>
    <xdr:pic>
      <xdr:nvPicPr>
        <xdr:cNvPr id="24" name="PAGE_BACK_INACTIVE" descr="tick_circle_3887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05675" y="43815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266700</xdr:colOff>
      <xdr:row>67</xdr:row>
      <xdr:rowOff>28575</xdr:rowOff>
    </xdr:from>
    <xdr:to>
      <xdr:col>23</xdr:col>
      <xdr:colOff>238125</xdr:colOff>
      <xdr:row>67</xdr:row>
      <xdr:rowOff>295275</xdr:rowOff>
    </xdr:to>
    <xdr:pic>
      <xdr:nvPicPr>
        <xdr:cNvPr id="25" name="PAGE_NEXT_INACTIVE" descr="tick_circle_3887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62925" y="43815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93</xdr:row>
      <xdr:rowOff>114300</xdr:rowOff>
    </xdr:from>
    <xdr:to>
      <xdr:col>9</xdr:col>
      <xdr:colOff>180975</xdr:colOff>
      <xdr:row>95</xdr:row>
      <xdr:rowOff>161925</xdr:rowOff>
    </xdr:to>
    <xdr:sp macro="[0]!Instruction.cmdGetUpdate_Click">
      <xdr:nvSpPr>
        <xdr:cNvPr id="26" name="cmdGetUpdate"/>
        <xdr:cNvSpPr txBox="1">
          <a:spLocks noChangeArrowheads="1"/>
        </xdr:cNvSpPr>
      </xdr:nvSpPr>
      <xdr:spPr>
        <a:xfrm>
          <a:off x="2619375" y="43815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93</xdr:row>
      <xdr:rowOff>114300</xdr:rowOff>
    </xdr:from>
    <xdr:to>
      <xdr:col>15</xdr:col>
      <xdr:colOff>104775</xdr:colOff>
      <xdr:row>95</xdr:row>
      <xdr:rowOff>161925</xdr:rowOff>
    </xdr:to>
    <xdr:sp macro="[0]!Instruction.cmdShowHideUpdateLog_Click">
      <xdr:nvSpPr>
        <xdr:cNvPr id="27" name="cmdShowHideUpdateLog"/>
        <xdr:cNvSpPr txBox="1">
          <a:spLocks noChangeArrowheads="1"/>
        </xdr:cNvSpPr>
      </xdr:nvSpPr>
      <xdr:spPr>
        <a:xfrm>
          <a:off x="4314825" y="43815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8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grpSp>
      <xdr:nvGrpSpPr>
        <xdr:cNvPr id="31" name="InstrBlock_1"/>
        <xdr:cNvGrpSpPr>
          <a:grpSpLocks/>
        </xdr:cNvGrpSpPr>
      </xdr:nvGrpSpPr>
      <xdr:grpSpPr>
        <a:xfrm>
          <a:off x="219075" y="1057275"/>
          <a:ext cx="2066925" cy="466725"/>
          <a:chOff x="23" y="111"/>
          <a:chExt cx="217" cy="49"/>
        </a:xfrm>
        <a:solidFill>
          <a:srgbClr val="FFFFFF"/>
        </a:solidFill>
      </xdr:grpSpPr>
      <xdr:sp macro="[0]!Instruction.BlockClick">
        <xdr:nvSpPr>
          <xdr:cNvPr id="32" name="InstrBlock_1"/>
          <xdr:cNvSpPr txBox="1">
            <a:spLocks noChangeArrowheads="1"/>
          </xdr:cNvSpPr>
        </xdr:nvSpPr>
        <xdr:spPr>
          <a:xfrm>
            <a:off x="23" y="111"/>
            <a:ext cx="217" cy="49"/>
          </a:xfrm>
          <a:prstGeom prst="rect">
            <a:avLst/>
          </a:prstGeom>
          <a:solidFill>
            <a:srgbClr val="FFC17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Технические требования</a:t>
            </a:r>
          </a:p>
        </xdr:txBody>
      </xdr:sp>
      <xdr:pic macro="[0]!Instruction.BlockClick">
        <xdr:nvPicPr>
          <xdr:cNvPr id="33" name="InstrImg_1" descr="icon1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30" y="117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4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3705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5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89</xdr:row>
      <xdr:rowOff>47625</xdr:rowOff>
    </xdr:from>
    <xdr:to>
      <xdr:col>4</xdr:col>
      <xdr:colOff>257175</xdr:colOff>
      <xdr:row>90</xdr:row>
      <xdr:rowOff>9525</xdr:rowOff>
    </xdr:to>
    <xdr:pic macro="[0]!Instruction.chkUpdates_Click">
      <xdr:nvPicPr>
        <xdr:cNvPr id="36" name="chkGetUpdatesTrue" descr="check_yes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91</xdr:row>
      <xdr:rowOff>57150</xdr:rowOff>
    </xdr:from>
    <xdr:to>
      <xdr:col>4</xdr:col>
      <xdr:colOff>257175</xdr:colOff>
      <xdr:row>92</xdr:row>
      <xdr:rowOff>19050</xdr:rowOff>
    </xdr:to>
    <xdr:pic macro="[0]!Instruction.chkUpdates_Click">
      <xdr:nvPicPr>
        <xdr:cNvPr id="37" name="chkNoUpdatesFalse" descr="check_no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91</xdr:row>
      <xdr:rowOff>57150</xdr:rowOff>
    </xdr:from>
    <xdr:to>
      <xdr:col>4</xdr:col>
      <xdr:colOff>257175</xdr:colOff>
      <xdr:row>92</xdr:row>
      <xdr:rowOff>19050</xdr:rowOff>
    </xdr:to>
    <xdr:pic macro="[0]!Instruction.chkUpdates_Click">
      <xdr:nvPicPr>
        <xdr:cNvPr id="38" name="chkNoUpdatesTrue" descr="check_yes.jpg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89</xdr:row>
      <xdr:rowOff>47625</xdr:rowOff>
    </xdr:from>
    <xdr:to>
      <xdr:col>4</xdr:col>
      <xdr:colOff>257175</xdr:colOff>
      <xdr:row>90</xdr:row>
      <xdr:rowOff>9525</xdr:rowOff>
    </xdr:to>
    <xdr:pic macro="[0]!Instruction.chkUpdates_Click">
      <xdr:nvPicPr>
        <xdr:cNvPr id="39" name="chkGetUpdatesFalse" descr="check_no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93</xdr:row>
      <xdr:rowOff>104775</xdr:rowOff>
    </xdr:from>
    <xdr:to>
      <xdr:col>5</xdr:col>
      <xdr:colOff>180975</xdr:colOff>
      <xdr:row>95</xdr:row>
      <xdr:rowOff>142875</xdr:rowOff>
    </xdr:to>
    <xdr:pic macro="[0]!Instruction.cmdGetUpdate_Click">
      <xdr:nvPicPr>
        <xdr:cNvPr id="40" name="cmdGetUpdateImg" descr="icon11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28900" y="43815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93</xdr:row>
      <xdr:rowOff>104775</xdr:rowOff>
    </xdr:from>
    <xdr:to>
      <xdr:col>11</xdr:col>
      <xdr:colOff>104775</xdr:colOff>
      <xdr:row>95</xdr:row>
      <xdr:rowOff>142875</xdr:rowOff>
    </xdr:to>
    <xdr:pic macro="[0]!Instruction.cmdShowHideUpdateLog_Click">
      <xdr:nvPicPr>
        <xdr:cNvPr id="41" name="cmdShowHideUpdateLogImg" descr="icon13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33875" y="43815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42" name="cmdAct_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43" name="cmdAct_2" descr="icon15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 macro="[0]!Instruction.cmdGetUpdate_Click">
      <xdr:nvSpPr>
        <xdr:cNvPr id="44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45" name="cmdNoAct_2" descr="icon16.png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46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47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twoCellAnchor>
    <xdr:from>
      <xdr:col>23</xdr:col>
      <xdr:colOff>257175</xdr:colOff>
      <xdr:row>67</xdr:row>
      <xdr:rowOff>57150</xdr:rowOff>
    </xdr:from>
    <xdr:to>
      <xdr:col>24</xdr:col>
      <xdr:colOff>142875</xdr:colOff>
      <xdr:row>67</xdr:row>
      <xdr:rowOff>238125</xdr:rowOff>
    </xdr:to>
    <xdr:pic macro="[0]!modInstruction.Process_Page_Last">
      <xdr:nvPicPr>
        <xdr:cNvPr id="48" name="PAGE_LAST" descr="tick_circle_3887.png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448675" y="43815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95250</xdr:colOff>
      <xdr:row>67</xdr:row>
      <xdr:rowOff>57150</xdr:rowOff>
    </xdr:from>
    <xdr:to>
      <xdr:col>19</xdr:col>
      <xdr:colOff>276225</xdr:colOff>
      <xdr:row>67</xdr:row>
      <xdr:rowOff>238125</xdr:rowOff>
    </xdr:to>
    <xdr:pic macro="[0]!modInstruction.Process_Page_First">
      <xdr:nvPicPr>
        <xdr:cNvPr id="49" name="PAGE_FIRST" descr="tick_circle_3887.png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05650" y="43815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67</xdr:row>
      <xdr:rowOff>28575</xdr:rowOff>
    </xdr:from>
    <xdr:to>
      <xdr:col>20</xdr:col>
      <xdr:colOff>257175</xdr:colOff>
      <xdr:row>67</xdr:row>
      <xdr:rowOff>276225</xdr:rowOff>
    </xdr:to>
    <xdr:pic macro="[0]!modInstruction.Process_Page_Back">
      <xdr:nvPicPr>
        <xdr:cNvPr id="50" name="PAGE_BACK" descr="tick_circle_3887.png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15200" y="43815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276225</xdr:colOff>
      <xdr:row>67</xdr:row>
      <xdr:rowOff>28575</xdr:rowOff>
    </xdr:from>
    <xdr:to>
      <xdr:col>23</xdr:col>
      <xdr:colOff>228600</xdr:colOff>
      <xdr:row>67</xdr:row>
      <xdr:rowOff>276225</xdr:rowOff>
    </xdr:to>
    <xdr:pic macro="[0]!modInstruction.Process_Page_Next">
      <xdr:nvPicPr>
        <xdr:cNvPr id="51" name="PAGE_NEXT" descr="tick_circle_3887.png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172450" y="43815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19050</xdr:colOff>
      <xdr:row>67</xdr:row>
      <xdr:rowOff>47625</xdr:rowOff>
    </xdr:from>
    <xdr:to>
      <xdr:col>22</xdr:col>
      <xdr:colOff>228600</xdr:colOff>
      <xdr:row>67</xdr:row>
      <xdr:rowOff>257175</xdr:rowOff>
    </xdr:to>
    <xdr:sp>
      <xdr:nvSpPr>
        <xdr:cNvPr id="52" name="PAGE_NUMBER_AREA"/>
        <xdr:cNvSpPr>
          <a:spLocks/>
        </xdr:cNvSpPr>
      </xdr:nvSpPr>
      <xdr:spPr>
        <a:xfrm>
          <a:off x="7620000" y="4381500"/>
          <a:ext cx="504825" cy="0"/>
        </a:xfrm>
        <a:prstGeom prst="roundRect">
          <a:avLst/>
        </a:prstGeom>
        <a:solidFill>
          <a:srgbClr val="FFFFFF"/>
        </a:solidFill>
        <a:ln w="158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1/1</a:t>
          </a:r>
        </a:p>
      </xdr:txBody>
    </xdr:sp>
    <xdr:clientData/>
  </xdr:twoCellAnchor>
  <xdr:twoCellAnchor>
    <xdr:from>
      <xdr:col>19</xdr:col>
      <xdr:colOff>161925</xdr:colOff>
      <xdr:row>1</xdr:row>
      <xdr:rowOff>38100</xdr:rowOff>
    </xdr:from>
    <xdr:to>
      <xdr:col>25</xdr:col>
      <xdr:colOff>0</xdr:colOff>
      <xdr:row>2</xdr:row>
      <xdr:rowOff>152400</xdr:rowOff>
    </xdr:to>
    <xdr:sp macro="[0]!modInstruction.cmdStart_Click_Handler">
      <xdr:nvSpPr>
        <xdr:cNvPr id="53" name="cmdStart" hidden="1"/>
        <xdr:cNvSpPr>
          <a:spLocks/>
        </xdr:cNvSpPr>
      </xdr:nvSpPr>
      <xdr:spPr>
        <a:xfrm>
          <a:off x="7172325" y="171450"/>
          <a:ext cx="1609725" cy="323850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38325" cy="2571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9</xdr:row>
      <xdr:rowOff>57150</xdr:rowOff>
    </xdr:from>
    <xdr:to>
      <xdr:col>5</xdr:col>
      <xdr:colOff>2619375</xdr:colOff>
      <xdr:row>9</xdr:row>
      <xdr:rowOff>342900</xdr:rowOff>
    </xdr:to>
    <xdr:sp macro="[0]!modList00.cmdOrgChoice_Click_Handler">
      <xdr:nvSpPr>
        <xdr:cNvPr id="1" name="cmdOrgChoice"/>
        <xdr:cNvSpPr>
          <a:spLocks/>
        </xdr:cNvSpPr>
      </xdr:nvSpPr>
      <xdr:spPr>
        <a:xfrm>
          <a:off x="2914650" y="1419225"/>
          <a:ext cx="1838325" cy="2857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14</xdr:row>
      <xdr:rowOff>0</xdr:rowOff>
    </xdr:from>
    <xdr:to>
      <xdr:col>7</xdr:col>
      <xdr:colOff>257175</xdr:colOff>
      <xdr:row>15</xdr:row>
      <xdr:rowOff>9525</xdr:rowOff>
    </xdr:to>
    <xdr:pic macro="[1]!mod_01.CalendarShow">
      <xdr:nvPicPr>
        <xdr:cNvPr id="1" name="shCalenda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20383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H15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8.210.46.177\&#1086;&#1073;&#1097;&#1072;&#1103;\Users\KAA\OneDrive\Work_SMA\Programmer\&#1060;&#1040;&#1057;%20&#1076;&#1077;&#1083;&#1086;&#1087;&#1088;&#1086;&#1080;&#1079;&#1074;&#1086;&#1076;&#1089;&#1090;&#1074;&#1086;\&#1056;&#1077;&#1077;&#1089;&#1090;&#1088;%20&#1087;&#1088;&#1086;&#1074;&#1077;&#1088;&#1086;&#1082;\REESTR_CONTROLS(v2.4a)(v2.3)_&#1085;&#1077;%20&#1080;&#1089;&#1087;&#1086;&#1083;&#1100;&#1079;&#1086;&#1074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Настройки"/>
      <sheetName val="Карточка проверки"/>
      <sheetName val="Реестр проверок"/>
      <sheetName val="Комиссия"/>
      <sheetName val="НПА"/>
      <sheetName val="AllSheetsInThisWorkbook"/>
      <sheetName val="TEHSHEET"/>
      <sheetName val="et_union"/>
      <sheetName val="mod_00"/>
      <sheetName val="mod_01"/>
      <sheetName val="mod_02"/>
      <sheetName val="mod_04"/>
      <sheetName val="mod_common"/>
      <sheetName val="modClassifierValidate"/>
      <sheetName val="modfrmNumbers"/>
      <sheetName val="modReestrERP"/>
      <sheetName val="modReestr"/>
      <sheetName val="modThisWorkBook"/>
      <sheetName val="modHTTP"/>
      <sheetName val="modHyp"/>
      <sheetName val="modfrmReestr"/>
      <sheetName val="modfrmSettings"/>
      <sheetName val="modInstruction"/>
      <sheetName val="modUpdTemplMain"/>
      <sheetName val="modfrmCheckUpdates"/>
      <sheetName val="modfrmEntityUl"/>
      <sheetName val="modfrmDateChoose"/>
      <sheetName val="SPR_FAS_STRUCTURE"/>
      <sheetName val="SPR_CHECK_PURPOSE"/>
      <sheetName val="SPR_CHECK_ORDER_REASON"/>
      <sheetName val="SPR_LAW"/>
      <sheetName val="SPR_CHECK_COOPERATIVE"/>
      <sheetName val="SPR_CHECK_KIND"/>
      <sheetName val="SPR_CHECK_TYPE"/>
      <sheetName val="SPR_ENTITY_TYPES"/>
      <sheetName val="SPR_FAS_JOB_TITLES"/>
      <sheetName val="SPR_APPROVAL_RESULT"/>
      <sheetName val="SPR_FAS_WORKERS"/>
      <sheetName val="SPR_REESTR_JOURNAL"/>
      <sheetName val="SPR_LAW_CHILD"/>
      <sheetName val="SPR_REESTR_JOURNAL_COM"/>
      <sheetName val="SPR_REESTR_JOURNAL_LAW"/>
      <sheetName val="SPR_EDIT_CHECK"/>
      <sheetName val="SPR_ENTITY_UL"/>
    </sheetNames>
    <definedNames>
      <definedName name="mod_01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01"/>
  <sheetViews>
    <sheetView showGridLines="0" zoomScalePageLayoutView="0" workbookViewId="0" topLeftCell="A1">
      <selection activeCell="I108" sqref="I108"/>
    </sheetView>
  </sheetViews>
  <sheetFormatPr defaultColWidth="9.140625" defaultRowHeight="11.25"/>
  <cols>
    <col min="1" max="1" width="3.28125" style="140" customWidth="1"/>
    <col min="2" max="2" width="8.7109375" style="140" customWidth="1"/>
    <col min="3" max="3" width="22.28125" style="140" customWidth="1"/>
    <col min="4" max="4" width="4.28125" style="140" customWidth="1"/>
    <col min="5" max="6" width="4.421875" style="140" customWidth="1"/>
    <col min="7" max="7" width="4.57421875" style="140" customWidth="1"/>
    <col min="8" max="24" width="4.421875" style="140" customWidth="1"/>
    <col min="25" max="25" width="4.421875" style="141" customWidth="1"/>
    <col min="26" max="26" width="9.140625" style="140" customWidth="1"/>
    <col min="27" max="27" width="9.140625" style="142" customWidth="1"/>
    <col min="28" max="16384" width="9.140625" style="140" customWidth="1"/>
  </cols>
  <sheetData>
    <row r="1" spans="1:27" ht="10.5" customHeight="1">
      <c r="A1" s="139"/>
      <c r="AA1" s="142" t="s">
        <v>224</v>
      </c>
    </row>
    <row r="2" spans="2:27" ht="16.5" customHeight="1">
      <c r="B2" s="236" t="str">
        <f>"Код шаблона: "&amp;GetCode()</f>
        <v>Код шаблона: FORM3.1.2018</v>
      </c>
      <c r="C2" s="236"/>
      <c r="D2" s="236"/>
      <c r="E2" s="236"/>
      <c r="F2" s="236"/>
      <c r="G2" s="236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1"/>
      <c r="Y2" s="142"/>
      <c r="AA2" s="140"/>
    </row>
    <row r="3" spans="2:25" ht="18" customHeight="1">
      <c r="B3" s="237" t="str">
        <f>"Версия "&amp;Getversion()</f>
        <v>Версия 1.0</v>
      </c>
      <c r="C3" s="237"/>
      <c r="D3" s="144"/>
      <c r="E3" s="144"/>
      <c r="F3" s="144"/>
      <c r="G3" s="144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3"/>
      <c r="T3" s="143"/>
      <c r="U3" s="143"/>
      <c r="V3" s="145"/>
      <c r="W3" s="145"/>
      <c r="X3" s="145"/>
      <c r="Y3" s="145"/>
    </row>
    <row r="4" spans="2:25" ht="6" customHeight="1">
      <c r="B4" s="146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</row>
    <row r="5" spans="1:29" ht="32.25" customHeight="1">
      <c r="A5" s="147"/>
      <c r="B5" s="238" t="str">
        <f>Титульный!E5</f>
        <v>Предложения сетевой компании по технологическому расходу электроэнергии (мощности) - потерям в электрических сетях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40"/>
      <c r="Z5" s="147"/>
      <c r="AB5" s="147"/>
      <c r="AC5" s="147"/>
    </row>
    <row r="6" spans="1:25" ht="9.75" customHeight="1">
      <c r="A6" s="148"/>
      <c r="B6" s="149"/>
      <c r="C6" s="150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2"/>
    </row>
    <row r="7" spans="1:25" ht="15" customHeight="1">
      <c r="A7" s="148"/>
      <c r="B7" s="153"/>
      <c r="C7" s="154"/>
      <c r="D7" s="151"/>
      <c r="E7" s="231" t="s">
        <v>244</v>
      </c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152"/>
    </row>
    <row r="8" spans="1:25" ht="15" customHeight="1">
      <c r="A8" s="148"/>
      <c r="B8" s="153"/>
      <c r="C8" s="154"/>
      <c r="D8" s="15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152"/>
    </row>
    <row r="9" spans="1:25" ht="15" customHeight="1">
      <c r="A9" s="148"/>
      <c r="B9" s="153"/>
      <c r="C9" s="154"/>
      <c r="D9" s="15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152"/>
    </row>
    <row r="10" spans="1:25" ht="10.5" customHeight="1">
      <c r="A10" s="148"/>
      <c r="B10" s="153"/>
      <c r="C10" s="154"/>
      <c r="D10" s="15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152"/>
    </row>
    <row r="11" spans="1:25" ht="25.5" customHeight="1">
      <c r="A11" s="148"/>
      <c r="B11" s="153"/>
      <c r="C11" s="154"/>
      <c r="D11" s="15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152"/>
    </row>
    <row r="12" spans="1:25" ht="12" customHeight="1">
      <c r="A12" s="148"/>
      <c r="B12" s="153"/>
      <c r="C12" s="154"/>
      <c r="D12" s="15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152"/>
    </row>
    <row r="13" spans="1:25" ht="30.75" customHeight="1">
      <c r="A13" s="148"/>
      <c r="B13" s="153"/>
      <c r="C13" s="154"/>
      <c r="D13" s="15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155"/>
    </row>
    <row r="14" spans="1:25" ht="15" customHeight="1">
      <c r="A14" s="148"/>
      <c r="B14" s="153"/>
      <c r="C14" s="154"/>
      <c r="D14" s="151"/>
      <c r="E14" s="231" t="s">
        <v>256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152"/>
    </row>
    <row r="15" spans="1:25" ht="15">
      <c r="A15" s="148"/>
      <c r="B15" s="153"/>
      <c r="C15" s="154"/>
      <c r="D15" s="15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152"/>
    </row>
    <row r="16" spans="1:25" ht="15">
      <c r="A16" s="148"/>
      <c r="B16" s="153"/>
      <c r="C16" s="154"/>
      <c r="D16" s="15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152"/>
    </row>
    <row r="17" spans="1:25" ht="15" customHeight="1">
      <c r="A17" s="148"/>
      <c r="B17" s="153"/>
      <c r="C17" s="154"/>
      <c r="D17" s="15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152"/>
    </row>
    <row r="18" spans="1:25" ht="15">
      <c r="A18" s="148"/>
      <c r="B18" s="153"/>
      <c r="C18" s="154"/>
      <c r="D18" s="15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152"/>
    </row>
    <row r="19" spans="1:25" ht="53.25" customHeight="1">
      <c r="A19" s="148"/>
      <c r="B19" s="153"/>
      <c r="C19" s="154"/>
      <c r="D19" s="156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152"/>
    </row>
    <row r="20" spans="1:25" ht="15" hidden="1">
      <c r="A20" s="148"/>
      <c r="B20" s="153"/>
      <c r="C20" s="154"/>
      <c r="D20" s="156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2"/>
    </row>
    <row r="21" spans="1:25" ht="14.25" customHeight="1" hidden="1">
      <c r="A21" s="148"/>
      <c r="B21" s="153"/>
      <c r="C21" s="154"/>
      <c r="D21" s="149"/>
      <c r="E21" s="158" t="s">
        <v>225</v>
      </c>
      <c r="F21" s="232" t="s">
        <v>226</v>
      </c>
      <c r="G21" s="233"/>
      <c r="H21" s="233"/>
      <c r="I21" s="233"/>
      <c r="J21" s="233"/>
      <c r="K21" s="233"/>
      <c r="L21" s="233"/>
      <c r="M21" s="233"/>
      <c r="N21" s="159"/>
      <c r="O21" s="160" t="s">
        <v>225</v>
      </c>
      <c r="P21" s="234" t="s">
        <v>227</v>
      </c>
      <c r="Q21" s="235"/>
      <c r="R21" s="235"/>
      <c r="S21" s="235"/>
      <c r="T21" s="235"/>
      <c r="U21" s="235"/>
      <c r="V21" s="235"/>
      <c r="W21" s="235"/>
      <c r="X21" s="235"/>
      <c r="Y21" s="152"/>
    </row>
    <row r="22" spans="1:25" ht="14.25" customHeight="1" hidden="1">
      <c r="A22" s="148"/>
      <c r="B22" s="153"/>
      <c r="C22" s="154"/>
      <c r="D22" s="149"/>
      <c r="E22" s="161" t="s">
        <v>225</v>
      </c>
      <c r="F22" s="232" t="s">
        <v>228</v>
      </c>
      <c r="G22" s="233"/>
      <c r="H22" s="233"/>
      <c r="I22" s="233"/>
      <c r="J22" s="233"/>
      <c r="K22" s="233"/>
      <c r="L22" s="233"/>
      <c r="M22" s="233"/>
      <c r="N22" s="159"/>
      <c r="O22" s="162" t="s">
        <v>225</v>
      </c>
      <c r="P22" s="234" t="s">
        <v>229</v>
      </c>
      <c r="Q22" s="235"/>
      <c r="R22" s="235"/>
      <c r="S22" s="235"/>
      <c r="T22" s="235"/>
      <c r="U22" s="235"/>
      <c r="V22" s="235"/>
      <c r="W22" s="235"/>
      <c r="X22" s="235"/>
      <c r="Y22" s="152"/>
    </row>
    <row r="23" spans="1:25" ht="27" customHeight="1" hidden="1">
      <c r="A23" s="148"/>
      <c r="B23" s="153"/>
      <c r="C23" s="154"/>
      <c r="D23" s="149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2"/>
    </row>
    <row r="24" spans="1:25" ht="10.5" customHeight="1" hidden="1">
      <c r="A24" s="148"/>
      <c r="B24" s="153"/>
      <c r="C24" s="154"/>
      <c r="D24" s="149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2"/>
    </row>
    <row r="25" spans="1:25" ht="15" hidden="1">
      <c r="A25" s="148"/>
      <c r="B25" s="153"/>
      <c r="C25" s="154"/>
      <c r="D25" s="149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2"/>
    </row>
    <row r="26" spans="1:25" ht="12" customHeight="1" hidden="1">
      <c r="A26" s="148"/>
      <c r="B26" s="153"/>
      <c r="C26" s="154"/>
      <c r="D26" s="149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2"/>
    </row>
    <row r="27" spans="1:25" ht="15" hidden="1">
      <c r="A27" s="148"/>
      <c r="B27" s="153"/>
      <c r="C27" s="154"/>
      <c r="D27" s="149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2"/>
    </row>
    <row r="28" spans="1:25" ht="15" hidden="1">
      <c r="A28" s="148"/>
      <c r="B28" s="153"/>
      <c r="C28" s="154"/>
      <c r="D28" s="149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2"/>
    </row>
    <row r="29" spans="1:25" ht="15" hidden="1">
      <c r="A29" s="148"/>
      <c r="B29" s="153"/>
      <c r="C29" s="154"/>
      <c r="D29" s="149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2"/>
    </row>
    <row r="30" spans="1:25" ht="15" hidden="1">
      <c r="A30" s="148"/>
      <c r="B30" s="153"/>
      <c r="C30" s="154"/>
      <c r="D30" s="149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2"/>
    </row>
    <row r="31" spans="1:25" ht="15" hidden="1">
      <c r="A31" s="148"/>
      <c r="B31" s="153"/>
      <c r="C31" s="154"/>
      <c r="D31" s="149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2"/>
    </row>
    <row r="32" spans="1:25" ht="15" hidden="1">
      <c r="A32" s="148"/>
      <c r="B32" s="153"/>
      <c r="C32" s="154"/>
      <c r="D32" s="149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2"/>
    </row>
    <row r="33" spans="1:25" ht="15.75" customHeight="1" hidden="1">
      <c r="A33" s="148"/>
      <c r="B33" s="153"/>
      <c r="C33" s="154"/>
      <c r="D33" s="156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2"/>
    </row>
    <row r="34" spans="1:25" ht="15" hidden="1">
      <c r="A34" s="148"/>
      <c r="B34" s="153"/>
      <c r="C34" s="154"/>
      <c r="D34" s="156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2"/>
    </row>
    <row r="35" spans="1:25" ht="24" customHeight="1" hidden="1">
      <c r="A35" s="148"/>
      <c r="B35" s="153"/>
      <c r="C35" s="154"/>
      <c r="D35" s="149"/>
      <c r="E35" s="244" t="s">
        <v>258</v>
      </c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152"/>
    </row>
    <row r="36" spans="1:25" ht="38.25" customHeight="1" hidden="1">
      <c r="A36" s="148"/>
      <c r="B36" s="153"/>
      <c r="C36" s="154"/>
      <c r="D36" s="149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152"/>
    </row>
    <row r="37" spans="1:25" ht="9.75" customHeight="1" hidden="1">
      <c r="A37" s="148"/>
      <c r="B37" s="153"/>
      <c r="C37" s="154"/>
      <c r="D37" s="149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152"/>
    </row>
    <row r="38" spans="1:25" ht="51" customHeight="1" hidden="1">
      <c r="A38" s="148"/>
      <c r="B38" s="153"/>
      <c r="C38" s="154"/>
      <c r="D38" s="149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152"/>
    </row>
    <row r="39" spans="1:25" ht="15" customHeight="1" hidden="1">
      <c r="A39" s="148"/>
      <c r="B39" s="153"/>
      <c r="C39" s="154"/>
      <c r="D39" s="149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152"/>
    </row>
    <row r="40" spans="1:25" ht="12" customHeight="1" hidden="1">
      <c r="A40" s="148"/>
      <c r="B40" s="153"/>
      <c r="C40" s="154"/>
      <c r="D40" s="149"/>
      <c r="E40" s="242"/>
      <c r="F40" s="242"/>
      <c r="G40" s="242"/>
      <c r="H40" s="242"/>
      <c r="I40" s="242"/>
      <c r="J40" s="242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152"/>
    </row>
    <row r="41" spans="1:25" ht="15" hidden="1">
      <c r="A41" s="148"/>
      <c r="B41" s="153"/>
      <c r="C41" s="154"/>
      <c r="D41" s="149"/>
      <c r="E41" s="242"/>
      <c r="F41" s="242"/>
      <c r="G41" s="242"/>
      <c r="H41" s="242"/>
      <c r="I41" s="242"/>
      <c r="J41" s="242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152"/>
    </row>
    <row r="42" spans="1:25" ht="15" hidden="1">
      <c r="A42" s="148"/>
      <c r="B42" s="153"/>
      <c r="C42" s="154"/>
      <c r="D42" s="149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52"/>
    </row>
    <row r="43" spans="1:25" ht="15" hidden="1">
      <c r="A43" s="148"/>
      <c r="B43" s="153"/>
      <c r="C43" s="154"/>
      <c r="D43" s="149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52"/>
    </row>
    <row r="44" spans="1:25" ht="18.75" customHeight="1" hidden="1">
      <c r="A44" s="148"/>
      <c r="B44" s="153"/>
      <c r="C44" s="154"/>
      <c r="D44" s="156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52"/>
    </row>
    <row r="45" spans="1:25" ht="15" hidden="1">
      <c r="A45" s="148"/>
      <c r="B45" s="153"/>
      <c r="C45" s="154"/>
      <c r="D45" s="156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52"/>
    </row>
    <row r="46" spans="1:25" ht="24" customHeight="1" hidden="1">
      <c r="A46" s="148"/>
      <c r="B46" s="153"/>
      <c r="C46" s="154"/>
      <c r="D46" s="149"/>
      <c r="E46" s="231" t="s">
        <v>230</v>
      </c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152"/>
    </row>
    <row r="47" spans="1:25" ht="37.5" customHeight="1" hidden="1">
      <c r="A47" s="148"/>
      <c r="B47" s="153"/>
      <c r="C47" s="154"/>
      <c r="D47" s="149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152"/>
    </row>
    <row r="48" spans="1:25" ht="24" customHeight="1" hidden="1">
      <c r="A48" s="148"/>
      <c r="B48" s="153"/>
      <c r="C48" s="154"/>
      <c r="D48" s="149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152"/>
    </row>
    <row r="49" spans="1:25" ht="51" customHeight="1" hidden="1">
      <c r="A49" s="148"/>
      <c r="B49" s="153"/>
      <c r="C49" s="154"/>
      <c r="D49" s="149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152"/>
    </row>
    <row r="50" spans="1:25" ht="15" hidden="1">
      <c r="A50" s="148"/>
      <c r="B50" s="153"/>
      <c r="C50" s="154"/>
      <c r="D50" s="149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152"/>
    </row>
    <row r="51" spans="1:25" ht="15" hidden="1">
      <c r="A51" s="148"/>
      <c r="B51" s="153"/>
      <c r="C51" s="154"/>
      <c r="D51" s="149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152"/>
    </row>
    <row r="52" spans="1:25" ht="15" hidden="1">
      <c r="A52" s="148"/>
      <c r="B52" s="153"/>
      <c r="C52" s="154"/>
      <c r="D52" s="149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152"/>
    </row>
    <row r="53" spans="1:25" ht="15" hidden="1">
      <c r="A53" s="148"/>
      <c r="B53" s="153"/>
      <c r="C53" s="154"/>
      <c r="D53" s="149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152"/>
    </row>
    <row r="54" spans="1:25" ht="17.25" customHeight="1" hidden="1">
      <c r="A54" s="148"/>
      <c r="B54" s="153"/>
      <c r="C54" s="154"/>
      <c r="D54" s="156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152"/>
    </row>
    <row r="55" spans="1:25" ht="15" hidden="1">
      <c r="A55" s="148"/>
      <c r="B55" s="153"/>
      <c r="C55" s="154"/>
      <c r="D55" s="156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152"/>
    </row>
    <row r="56" spans="1:25" ht="15" customHeight="1" hidden="1">
      <c r="A56" s="148"/>
      <c r="B56" s="153"/>
      <c r="C56" s="154"/>
      <c r="D56" s="149"/>
      <c r="E56" s="252" t="s">
        <v>247</v>
      </c>
      <c r="F56" s="252"/>
      <c r="G56" s="252"/>
      <c r="H56" s="252"/>
      <c r="I56" s="252"/>
      <c r="J56" s="252"/>
      <c r="K56" s="253" t="s">
        <v>248</v>
      </c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152"/>
    </row>
    <row r="57" spans="1:25" ht="15" customHeight="1" hidden="1">
      <c r="A57" s="148"/>
      <c r="B57" s="153"/>
      <c r="C57" s="154"/>
      <c r="D57" s="149"/>
      <c r="E57" s="242" t="s">
        <v>231</v>
      </c>
      <c r="F57" s="242"/>
      <c r="G57" s="242"/>
      <c r="H57" s="242"/>
      <c r="I57" s="242"/>
      <c r="J57" s="242"/>
      <c r="K57" s="253" t="s">
        <v>249</v>
      </c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152"/>
    </row>
    <row r="58" spans="1:25" ht="15" customHeight="1" hidden="1">
      <c r="A58" s="148"/>
      <c r="B58" s="153"/>
      <c r="C58" s="154"/>
      <c r="D58" s="149"/>
      <c r="E58" s="163"/>
      <c r="F58" s="164"/>
      <c r="G58" s="16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152"/>
    </row>
    <row r="59" spans="1:25" ht="15" hidden="1">
      <c r="A59" s="148"/>
      <c r="B59" s="153"/>
      <c r="C59" s="154"/>
      <c r="D59" s="149"/>
      <c r="E59" s="163"/>
      <c r="F59" s="164"/>
      <c r="G59" s="16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152"/>
    </row>
    <row r="60" spans="1:25" ht="27.75" customHeight="1" hidden="1">
      <c r="A60" s="148"/>
      <c r="B60" s="153"/>
      <c r="C60" s="154"/>
      <c r="D60" s="149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2"/>
    </row>
    <row r="61" spans="1:25" ht="15" hidden="1">
      <c r="A61" s="148"/>
      <c r="B61" s="153"/>
      <c r="C61" s="154"/>
      <c r="D61" s="149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2"/>
    </row>
    <row r="62" spans="1:25" ht="15" hidden="1">
      <c r="A62" s="148"/>
      <c r="B62" s="153"/>
      <c r="C62" s="154"/>
      <c r="D62" s="149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2"/>
    </row>
    <row r="63" spans="1:25" ht="15" hidden="1">
      <c r="A63" s="148"/>
      <c r="B63" s="153"/>
      <c r="C63" s="154"/>
      <c r="D63" s="149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2"/>
    </row>
    <row r="64" spans="1:25" ht="15" hidden="1">
      <c r="A64" s="148"/>
      <c r="B64" s="153"/>
      <c r="C64" s="154"/>
      <c r="D64" s="149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2"/>
    </row>
    <row r="65" spans="1:25" ht="15" hidden="1">
      <c r="A65" s="148"/>
      <c r="B65" s="153"/>
      <c r="C65" s="154"/>
      <c r="D65" s="149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2"/>
    </row>
    <row r="66" spans="1:25" ht="51" customHeight="1" hidden="1">
      <c r="A66" s="148"/>
      <c r="B66" s="153"/>
      <c r="C66" s="154"/>
      <c r="D66" s="156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2"/>
    </row>
    <row r="67" spans="1:25" ht="15" hidden="1">
      <c r="A67" s="148"/>
      <c r="B67" s="153"/>
      <c r="C67" s="154"/>
      <c r="D67" s="156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2"/>
    </row>
    <row r="68" spans="1:25" ht="26.25" customHeight="1" hidden="1">
      <c r="A68" s="148"/>
      <c r="B68" s="153"/>
      <c r="C68" s="154"/>
      <c r="D68" s="149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52"/>
    </row>
    <row r="69" spans="1:25" ht="29.25" customHeight="1" hidden="1">
      <c r="A69" s="148"/>
      <c r="B69" s="153"/>
      <c r="C69" s="154"/>
      <c r="D69" s="149"/>
      <c r="E69" s="249"/>
      <c r="F69" s="249"/>
      <c r="G69" s="249"/>
      <c r="H69" s="249"/>
      <c r="I69" s="249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152"/>
    </row>
    <row r="70" spans="1:25" ht="27" customHeight="1" hidden="1">
      <c r="A70" s="148"/>
      <c r="B70" s="153"/>
      <c r="C70" s="154"/>
      <c r="D70" s="149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52"/>
    </row>
    <row r="71" spans="1:25" ht="38.25" customHeight="1" hidden="1">
      <c r="A71" s="148"/>
      <c r="B71" s="153"/>
      <c r="C71" s="154"/>
      <c r="D71" s="149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52"/>
    </row>
    <row r="72" spans="1:25" ht="15" hidden="1">
      <c r="A72" s="148"/>
      <c r="B72" s="153"/>
      <c r="C72" s="154"/>
      <c r="D72" s="149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52"/>
    </row>
    <row r="73" spans="1:25" ht="131.25" customHeight="1" hidden="1">
      <c r="A73" s="148"/>
      <c r="B73" s="153"/>
      <c r="C73" s="154"/>
      <c r="D73" s="149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52"/>
    </row>
    <row r="74" spans="1:25" ht="15" hidden="1">
      <c r="A74" s="148"/>
      <c r="B74" s="153"/>
      <c r="C74" s="154"/>
      <c r="D74" s="149"/>
      <c r="E74" s="245"/>
      <c r="F74" s="245"/>
      <c r="G74" s="245"/>
      <c r="H74" s="254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152"/>
    </row>
    <row r="75" spans="1:25" ht="15" customHeight="1" hidden="1">
      <c r="A75" s="148"/>
      <c r="B75" s="153"/>
      <c r="C75" s="154"/>
      <c r="D75" s="149"/>
      <c r="E75" s="242" t="s">
        <v>250</v>
      </c>
      <c r="F75" s="242"/>
      <c r="G75" s="242"/>
      <c r="H75" s="242"/>
      <c r="I75" s="242"/>
      <c r="J75" s="242"/>
      <c r="K75" s="253" t="s">
        <v>251</v>
      </c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152"/>
    </row>
    <row r="76" spans="1:25" ht="15" customHeight="1" hidden="1">
      <c r="A76" s="148"/>
      <c r="B76" s="153"/>
      <c r="C76" s="154"/>
      <c r="D76" s="149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152"/>
    </row>
    <row r="77" spans="1:25" ht="15" customHeight="1" hidden="1">
      <c r="A77" s="148"/>
      <c r="B77" s="153"/>
      <c r="C77" s="154"/>
      <c r="D77" s="149"/>
      <c r="E77" s="241" t="s">
        <v>252</v>
      </c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152"/>
    </row>
    <row r="78" spans="1:25" ht="15" customHeight="1" hidden="1">
      <c r="A78" s="148"/>
      <c r="B78" s="153"/>
      <c r="C78" s="154"/>
      <c r="D78" s="149"/>
      <c r="E78" s="242" t="s">
        <v>245</v>
      </c>
      <c r="F78" s="242"/>
      <c r="G78" s="242"/>
      <c r="H78" s="242"/>
      <c r="I78" s="242"/>
      <c r="J78" s="242"/>
      <c r="K78" s="246" t="s">
        <v>253</v>
      </c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152"/>
    </row>
    <row r="79" spans="1:25" ht="15" hidden="1">
      <c r="A79" s="148"/>
      <c r="B79" s="153"/>
      <c r="C79" s="154"/>
      <c r="D79" s="149"/>
      <c r="E79" s="242" t="s">
        <v>246</v>
      </c>
      <c r="F79" s="242"/>
      <c r="G79" s="242"/>
      <c r="H79" s="242"/>
      <c r="I79" s="242"/>
      <c r="J79" s="242"/>
      <c r="K79" s="251" t="s">
        <v>254</v>
      </c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152"/>
    </row>
    <row r="80" spans="1:25" ht="15" hidden="1">
      <c r="A80" s="148"/>
      <c r="B80" s="153"/>
      <c r="C80" s="154"/>
      <c r="D80" s="149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2"/>
    </row>
    <row r="81" spans="1:25" ht="15" hidden="1">
      <c r="A81" s="148"/>
      <c r="B81" s="153"/>
      <c r="C81" s="154"/>
      <c r="D81" s="149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2"/>
    </row>
    <row r="82" spans="1:25" ht="15" hidden="1">
      <c r="A82" s="148"/>
      <c r="B82" s="153"/>
      <c r="C82" s="154"/>
      <c r="D82" s="149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2"/>
    </row>
    <row r="83" spans="1:25" ht="21.75" customHeight="1" hidden="1">
      <c r="A83" s="148"/>
      <c r="B83" s="153"/>
      <c r="C83" s="154"/>
      <c r="D83" s="149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2"/>
    </row>
    <row r="84" spans="1:25" ht="15" hidden="1">
      <c r="A84" s="148"/>
      <c r="B84" s="153"/>
      <c r="C84" s="154"/>
      <c r="D84" s="149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2"/>
    </row>
    <row r="85" spans="1:25" ht="15" hidden="1">
      <c r="A85" s="148"/>
      <c r="B85" s="153"/>
      <c r="C85" s="154"/>
      <c r="D85" s="149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2"/>
    </row>
    <row r="86" spans="1:25" ht="27" customHeight="1" hidden="1">
      <c r="A86" s="148"/>
      <c r="B86" s="153"/>
      <c r="C86" s="154"/>
      <c r="D86" s="156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2"/>
    </row>
    <row r="87" spans="1:25" ht="15" hidden="1">
      <c r="A87" s="148"/>
      <c r="B87" s="153"/>
      <c r="C87" s="154"/>
      <c r="D87" s="156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2"/>
    </row>
    <row r="88" spans="1:25" ht="25.5" customHeight="1" hidden="1">
      <c r="A88" s="148"/>
      <c r="B88" s="153"/>
      <c r="C88" s="154"/>
      <c r="D88" s="149"/>
      <c r="E88" s="243" t="s">
        <v>232</v>
      </c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152"/>
    </row>
    <row r="89" spans="1:25" ht="15" customHeight="1" hidden="1">
      <c r="A89" s="148"/>
      <c r="B89" s="153"/>
      <c r="C89" s="154"/>
      <c r="D89" s="149"/>
      <c r="E89" s="151"/>
      <c r="F89" s="151"/>
      <c r="G89" s="151"/>
      <c r="H89" s="168"/>
      <c r="I89" s="168"/>
      <c r="J89" s="168"/>
      <c r="K89" s="168"/>
      <c r="L89" s="168"/>
      <c r="M89" s="168"/>
      <c r="N89" s="168"/>
      <c r="O89" s="169"/>
      <c r="P89" s="169"/>
      <c r="Q89" s="169"/>
      <c r="R89" s="169"/>
      <c r="S89" s="169"/>
      <c r="T89" s="169"/>
      <c r="U89" s="151"/>
      <c r="V89" s="151"/>
      <c r="W89" s="151"/>
      <c r="X89" s="151"/>
      <c r="Y89" s="152"/>
    </row>
    <row r="90" spans="1:27" ht="15" customHeight="1" hidden="1">
      <c r="A90" s="148"/>
      <c r="B90" s="153"/>
      <c r="C90" s="154"/>
      <c r="D90" s="149"/>
      <c r="E90" s="170"/>
      <c r="F90" s="248" t="s">
        <v>233</v>
      </c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169"/>
      <c r="U90" s="151"/>
      <c r="V90" s="151"/>
      <c r="W90" s="151"/>
      <c r="X90" s="151"/>
      <c r="Y90" s="152"/>
      <c r="AA90" s="142" t="s">
        <v>234</v>
      </c>
    </row>
    <row r="91" spans="1:25" ht="15" customHeight="1" hidden="1">
      <c r="A91" s="148"/>
      <c r="B91" s="153"/>
      <c r="C91" s="154"/>
      <c r="D91" s="149"/>
      <c r="E91" s="151"/>
      <c r="F91" s="151"/>
      <c r="G91" s="151"/>
      <c r="H91" s="168"/>
      <c r="I91" s="168"/>
      <c r="J91" s="168"/>
      <c r="K91" s="168"/>
      <c r="L91" s="168"/>
      <c r="M91" s="168"/>
      <c r="N91" s="168"/>
      <c r="O91" s="169"/>
      <c r="P91" s="169"/>
      <c r="Q91" s="169"/>
      <c r="R91" s="169"/>
      <c r="S91" s="169"/>
      <c r="T91" s="169"/>
      <c r="U91" s="151"/>
      <c r="V91" s="151"/>
      <c r="W91" s="151"/>
      <c r="X91" s="151"/>
      <c r="Y91" s="152"/>
    </row>
    <row r="92" spans="1:25" ht="15" hidden="1">
      <c r="A92" s="148"/>
      <c r="B92" s="153"/>
      <c r="C92" s="154"/>
      <c r="D92" s="149"/>
      <c r="E92" s="151"/>
      <c r="F92" s="248" t="s">
        <v>235</v>
      </c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152"/>
    </row>
    <row r="93" spans="1:25" ht="15" hidden="1">
      <c r="A93" s="148"/>
      <c r="B93" s="153"/>
      <c r="C93" s="154"/>
      <c r="D93" s="149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2"/>
    </row>
    <row r="94" spans="1:25" ht="15" hidden="1">
      <c r="A94" s="148"/>
      <c r="B94" s="153"/>
      <c r="C94" s="154"/>
      <c r="D94" s="149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2"/>
    </row>
    <row r="95" spans="1:25" ht="15" hidden="1">
      <c r="A95" s="148"/>
      <c r="B95" s="153"/>
      <c r="C95" s="154"/>
      <c r="D95" s="149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2"/>
    </row>
    <row r="96" spans="1:25" ht="15" hidden="1">
      <c r="A96" s="148"/>
      <c r="B96" s="153"/>
      <c r="C96" s="154"/>
      <c r="D96" s="149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2"/>
    </row>
    <row r="97" spans="1:25" ht="15" hidden="1">
      <c r="A97" s="148"/>
      <c r="B97" s="153"/>
      <c r="C97" s="154"/>
      <c r="D97" s="149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2"/>
    </row>
    <row r="98" spans="1:25" ht="15" hidden="1">
      <c r="A98" s="148"/>
      <c r="B98" s="153"/>
      <c r="C98" s="154"/>
      <c r="D98" s="149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2"/>
    </row>
    <row r="99" spans="1:25" ht="15" hidden="1">
      <c r="A99" s="148"/>
      <c r="B99" s="153"/>
      <c r="C99" s="154"/>
      <c r="D99" s="149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2"/>
    </row>
    <row r="100" spans="1:25" ht="38.25" customHeight="1" hidden="1">
      <c r="A100" s="148"/>
      <c r="B100" s="153"/>
      <c r="C100" s="154"/>
      <c r="D100" s="149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2"/>
    </row>
    <row r="101" spans="1:25" ht="17.25" customHeight="1">
      <c r="A101" s="148"/>
      <c r="B101" s="171"/>
      <c r="C101" s="172"/>
      <c r="D101" s="173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5"/>
    </row>
  </sheetData>
  <sheetProtection password="BC0D" sheet="1" objects="1" scenarios="1" formatColumns="0" formatRows="0"/>
  <mergeCells count="36">
    <mergeCell ref="E56:J56"/>
    <mergeCell ref="K56:X56"/>
    <mergeCell ref="E57:J57"/>
    <mergeCell ref="K57:X57"/>
    <mergeCell ref="E75:J75"/>
    <mergeCell ref="K75:X75"/>
    <mergeCell ref="H74:X74"/>
    <mergeCell ref="K41:X41"/>
    <mergeCell ref="F90:S90"/>
    <mergeCell ref="F92:X92"/>
    <mergeCell ref="H59:X59"/>
    <mergeCell ref="E69:I69"/>
    <mergeCell ref="J69:X69"/>
    <mergeCell ref="E74:G74"/>
    <mergeCell ref="K78:X78"/>
    <mergeCell ref="E79:J79"/>
    <mergeCell ref="K79:X79"/>
    <mergeCell ref="E76:X76"/>
    <mergeCell ref="E77:X77"/>
    <mergeCell ref="E78:J78"/>
    <mergeCell ref="E88:X88"/>
    <mergeCell ref="E35:X39"/>
    <mergeCell ref="E46:X55"/>
    <mergeCell ref="H58:X58"/>
    <mergeCell ref="E40:J40"/>
    <mergeCell ref="K40:X40"/>
    <mergeCell ref="E41:J41"/>
    <mergeCell ref="E14:X19"/>
    <mergeCell ref="F21:M21"/>
    <mergeCell ref="P21:X21"/>
    <mergeCell ref="F22:M22"/>
    <mergeCell ref="P22:X22"/>
    <mergeCell ref="B2:G2"/>
    <mergeCell ref="B3:C3"/>
    <mergeCell ref="B5:Y5"/>
    <mergeCell ref="E7:X13"/>
  </mergeCells>
  <hyperlinks>
    <hyperlink ref="K56:X56" location="Инструкция!A1" tooltip="Обратиться за помощью" display="Обратиться за помощью"/>
    <hyperlink ref="K57:X57" location="Инструкция!A1" tooltip="Перейти" display="Перейти"/>
    <hyperlink ref="L75:X75" location="Инструкция!A1" display="Перейти к разделу"/>
    <hyperlink ref="K75:X75" location="Инструкция!A1" tooltip="Перейти к разделу" display="Перейти к разделу"/>
  </hyperlink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.7109375" style="15" customWidth="1"/>
    <col min="2" max="2" width="27.28125" style="15" customWidth="1"/>
    <col min="3" max="3" width="103.28125" style="15" customWidth="1"/>
    <col min="4" max="4" width="17.7109375" style="15" customWidth="1"/>
    <col min="5" max="16384" width="9.140625" style="15" customWidth="1"/>
  </cols>
  <sheetData>
    <row r="2" spans="2:4" ht="19.5" customHeight="1">
      <c r="B2" s="283" t="s">
        <v>96</v>
      </c>
      <c r="C2" s="283"/>
      <c r="D2" s="283"/>
    </row>
    <row r="4" spans="2:4" ht="21.75" customHeight="1" thickBot="1">
      <c r="B4" s="52" t="s">
        <v>6</v>
      </c>
      <c r="C4" s="52" t="s">
        <v>7</v>
      </c>
      <c r="D4" s="52" t="s">
        <v>118</v>
      </c>
    </row>
    <row r="5" ht="12" thickTop="1"/>
  </sheetData>
  <sheetProtection password="BC0D" sheet="1" objects="1" scenarios="1" formatColumns="0" formatRows="0" autoFilter="0"/>
  <autoFilter ref="B4:D4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E87"/>
  <sheetViews>
    <sheetView showGridLines="0" zoomScalePageLayoutView="0" workbookViewId="0" topLeftCell="A1">
      <selection activeCell="D23" sqref="D23"/>
    </sheetView>
  </sheetViews>
  <sheetFormatPr defaultColWidth="9.140625" defaultRowHeight="11.25"/>
  <cols>
    <col min="1" max="1" width="32.57421875" style="7" bestFit="1" customWidth="1"/>
    <col min="2" max="2" width="11.7109375" style="5" customWidth="1"/>
    <col min="3" max="3" width="9.140625" style="5" customWidth="1"/>
    <col min="4" max="4" width="32.28125" style="198" bestFit="1" customWidth="1"/>
    <col min="5" max="5" width="19.8515625" style="198" bestFit="1" customWidth="1"/>
    <col min="6" max="16384" width="9.140625" style="5" customWidth="1"/>
  </cols>
  <sheetData>
    <row r="1" spans="1:5" ht="11.25">
      <c r="A1" s="53" t="s">
        <v>110</v>
      </c>
      <c r="B1" s="125" t="s">
        <v>210</v>
      </c>
      <c r="D1" s="196" t="s">
        <v>241</v>
      </c>
      <c r="E1" s="196" t="s">
        <v>242</v>
      </c>
    </row>
    <row r="2" spans="1:5" ht="11.25">
      <c r="A2" s="6" t="s">
        <v>17</v>
      </c>
      <c r="B2" s="213" t="s">
        <v>211</v>
      </c>
      <c r="D2" s="6" t="s">
        <v>29</v>
      </c>
      <c r="E2" s="197">
        <v>0</v>
      </c>
    </row>
    <row r="3" spans="1:4" ht="11.25">
      <c r="A3" s="6" t="s">
        <v>18</v>
      </c>
      <c r="B3" s="213" t="s">
        <v>212</v>
      </c>
      <c r="D3" s="6" t="s">
        <v>54</v>
      </c>
    </row>
    <row r="4" spans="1:5" ht="11.25">
      <c r="A4" s="6" t="s">
        <v>19</v>
      </c>
      <c r="B4" s="213" t="s">
        <v>213</v>
      </c>
      <c r="E4" s="5"/>
    </row>
    <row r="5" spans="1:5" ht="11.25">
      <c r="A5" s="6" t="s">
        <v>20</v>
      </c>
      <c r="B5" s="213" t="s">
        <v>214</v>
      </c>
      <c r="E5" s="5"/>
    </row>
    <row r="6" spans="1:5" ht="11.25">
      <c r="A6" s="6" t="s">
        <v>21</v>
      </c>
      <c r="B6" s="213" t="s">
        <v>215</v>
      </c>
      <c r="E6" s="5"/>
    </row>
    <row r="7" spans="1:5" ht="11.25">
      <c r="A7" s="6" t="s">
        <v>22</v>
      </c>
      <c r="B7" s="213" t="s">
        <v>238</v>
      </c>
      <c r="E7" s="5"/>
    </row>
    <row r="8" spans="1:5" ht="11.25">
      <c r="A8" s="6" t="s">
        <v>23</v>
      </c>
      <c r="B8" s="213" t="s">
        <v>243</v>
      </c>
      <c r="E8" s="5"/>
    </row>
    <row r="9" spans="1:5" ht="11.25">
      <c r="A9" s="6" t="s">
        <v>24</v>
      </c>
      <c r="B9" s="213" t="s">
        <v>255</v>
      </c>
      <c r="E9" s="5"/>
    </row>
    <row r="10" spans="1:5" ht="11.25">
      <c r="A10" s="6" t="s">
        <v>25</v>
      </c>
      <c r="B10" s="213" t="s">
        <v>257</v>
      </c>
      <c r="E10" s="5"/>
    </row>
    <row r="11" spans="1:5" ht="11.25">
      <c r="A11" s="6" t="s">
        <v>26</v>
      </c>
      <c r="E11" s="5"/>
    </row>
    <row r="12" spans="1:5" ht="11.25">
      <c r="A12" s="6" t="s">
        <v>108</v>
      </c>
      <c r="E12" s="5"/>
    </row>
    <row r="13" spans="1:5" ht="11.25">
      <c r="A13" s="6" t="s">
        <v>27</v>
      </c>
      <c r="E13" s="5"/>
    </row>
    <row r="14" ht="11.25">
      <c r="A14" s="6" t="s">
        <v>109</v>
      </c>
    </row>
    <row r="15" ht="11.25">
      <c r="A15" s="6" t="s">
        <v>239</v>
      </c>
    </row>
    <row r="16" ht="11.25">
      <c r="A16" s="6" t="s">
        <v>28</v>
      </c>
    </row>
    <row r="17" ht="11.25">
      <c r="A17" s="6" t="s">
        <v>29</v>
      </c>
    </row>
    <row r="18" ht="11.25">
      <c r="A18" s="6" t="s">
        <v>30</v>
      </c>
    </row>
    <row r="19" ht="11.25">
      <c r="A19" s="6" t="s">
        <v>31</v>
      </c>
    </row>
    <row r="20" ht="11.25">
      <c r="A20" s="6" t="s">
        <v>32</v>
      </c>
    </row>
    <row r="21" ht="11.25">
      <c r="A21" s="6" t="s">
        <v>33</v>
      </c>
    </row>
    <row r="22" ht="11.25">
      <c r="A22" s="6" t="s">
        <v>34</v>
      </c>
    </row>
    <row r="23" ht="11.25">
      <c r="A23" s="6" t="s">
        <v>35</v>
      </c>
    </row>
    <row r="24" ht="11.25">
      <c r="A24" s="6" t="s">
        <v>36</v>
      </c>
    </row>
    <row r="25" ht="11.25">
      <c r="A25" s="6" t="s">
        <v>37</v>
      </c>
    </row>
    <row r="26" ht="11.25">
      <c r="A26" s="6" t="s">
        <v>38</v>
      </c>
    </row>
    <row r="27" ht="11.25">
      <c r="A27" s="6" t="s">
        <v>39</v>
      </c>
    </row>
    <row r="28" ht="11.25">
      <c r="A28" s="6" t="s">
        <v>40</v>
      </c>
    </row>
    <row r="29" ht="11.25">
      <c r="A29" s="6" t="s">
        <v>41</v>
      </c>
    </row>
    <row r="30" ht="11.25">
      <c r="A30" s="6" t="s">
        <v>42</v>
      </c>
    </row>
    <row r="31" ht="11.25">
      <c r="A31" s="6" t="s">
        <v>43</v>
      </c>
    </row>
    <row r="32" ht="11.25">
      <c r="A32" s="6" t="s">
        <v>44</v>
      </c>
    </row>
    <row r="33" ht="11.25">
      <c r="A33" s="6" t="s">
        <v>45</v>
      </c>
    </row>
    <row r="34" ht="11.25">
      <c r="A34" s="6" t="s">
        <v>46</v>
      </c>
    </row>
    <row r="35" ht="11.25">
      <c r="A35" s="6" t="s">
        <v>47</v>
      </c>
    </row>
    <row r="36" ht="11.25">
      <c r="A36" s="6" t="s">
        <v>11</v>
      </c>
    </row>
    <row r="37" ht="11.25">
      <c r="A37" s="6" t="s">
        <v>12</v>
      </c>
    </row>
    <row r="38" ht="11.25">
      <c r="A38" s="6" t="s">
        <v>13</v>
      </c>
    </row>
    <row r="39" ht="11.25">
      <c r="A39" s="6" t="s">
        <v>14</v>
      </c>
    </row>
    <row r="40" ht="11.25">
      <c r="A40" s="6" t="s">
        <v>15</v>
      </c>
    </row>
    <row r="41" ht="11.25">
      <c r="A41" s="6" t="s">
        <v>16</v>
      </c>
    </row>
    <row r="42" ht="11.25">
      <c r="A42" s="6" t="s">
        <v>48</v>
      </c>
    </row>
    <row r="43" ht="11.25">
      <c r="A43" s="6" t="s">
        <v>49</v>
      </c>
    </row>
    <row r="44" ht="11.25">
      <c r="A44" s="6" t="s">
        <v>50</v>
      </c>
    </row>
    <row r="45" ht="11.25">
      <c r="A45" s="6" t="s">
        <v>51</v>
      </c>
    </row>
    <row r="46" ht="11.25">
      <c r="A46" s="6" t="s">
        <v>52</v>
      </c>
    </row>
    <row r="47" ht="11.25">
      <c r="A47" s="6" t="s">
        <v>73</v>
      </c>
    </row>
    <row r="48" ht="11.25">
      <c r="A48" s="6" t="s">
        <v>74</v>
      </c>
    </row>
    <row r="49" ht="11.25">
      <c r="A49" s="6" t="s">
        <v>75</v>
      </c>
    </row>
    <row r="50" ht="11.25">
      <c r="A50" s="6" t="s">
        <v>53</v>
      </c>
    </row>
    <row r="51" ht="11.25">
      <c r="A51" s="6" t="s">
        <v>54</v>
      </c>
    </row>
    <row r="52" ht="11.25">
      <c r="A52" s="6" t="s">
        <v>55</v>
      </c>
    </row>
    <row r="53" ht="11.25">
      <c r="A53" s="6" t="s">
        <v>56</v>
      </c>
    </row>
    <row r="54" ht="11.25">
      <c r="A54" s="6" t="s">
        <v>57</v>
      </c>
    </row>
    <row r="55" ht="11.25">
      <c r="A55" s="6" t="s">
        <v>58</v>
      </c>
    </row>
    <row r="56" ht="11.25">
      <c r="A56" s="6" t="s">
        <v>59</v>
      </c>
    </row>
    <row r="57" ht="11.25">
      <c r="A57" s="6" t="s">
        <v>240</v>
      </c>
    </row>
    <row r="58" ht="11.25">
      <c r="A58" s="6" t="s">
        <v>60</v>
      </c>
    </row>
    <row r="59" ht="11.25">
      <c r="A59" s="6" t="s">
        <v>61</v>
      </c>
    </row>
    <row r="60" ht="11.25">
      <c r="A60" s="6" t="s">
        <v>62</v>
      </c>
    </row>
    <row r="61" ht="11.25">
      <c r="A61" s="6" t="s">
        <v>63</v>
      </c>
    </row>
    <row r="62" ht="11.25">
      <c r="A62" s="6" t="s">
        <v>4</v>
      </c>
    </row>
    <row r="63" ht="11.25">
      <c r="A63" s="6" t="s">
        <v>64</v>
      </c>
    </row>
    <row r="64" ht="11.25">
      <c r="A64" s="6" t="s">
        <v>65</v>
      </c>
    </row>
    <row r="65" ht="11.25">
      <c r="A65" s="6" t="s">
        <v>66</v>
      </c>
    </row>
    <row r="66" ht="11.25">
      <c r="A66" s="6" t="s">
        <v>67</v>
      </c>
    </row>
    <row r="67" ht="11.25">
      <c r="A67" s="6" t="s">
        <v>68</v>
      </c>
    </row>
    <row r="68" ht="11.25">
      <c r="A68" s="6" t="s">
        <v>69</v>
      </c>
    </row>
    <row r="69" ht="11.25">
      <c r="A69" s="6" t="s">
        <v>70</v>
      </c>
    </row>
    <row r="70" ht="11.25">
      <c r="A70" s="6" t="s">
        <v>71</v>
      </c>
    </row>
    <row r="71" ht="11.25">
      <c r="A71" s="6" t="s">
        <v>72</v>
      </c>
    </row>
    <row r="72" ht="11.25">
      <c r="A72" s="6" t="s">
        <v>76</v>
      </c>
    </row>
    <row r="73" ht="11.25">
      <c r="A73" s="6" t="s">
        <v>77</v>
      </c>
    </row>
    <row r="74" ht="11.25">
      <c r="A74" s="6" t="s">
        <v>78</v>
      </c>
    </row>
    <row r="75" ht="11.25">
      <c r="A75" s="6" t="s">
        <v>79</v>
      </c>
    </row>
    <row r="76" ht="11.25">
      <c r="A76" s="6" t="s">
        <v>80</v>
      </c>
    </row>
    <row r="77" ht="11.25">
      <c r="A77" s="6" t="s">
        <v>81</v>
      </c>
    </row>
    <row r="78" ht="11.25">
      <c r="A78" s="6" t="s">
        <v>82</v>
      </c>
    </row>
    <row r="79" ht="11.25">
      <c r="A79" s="6" t="s">
        <v>10</v>
      </c>
    </row>
    <row r="80" ht="11.25">
      <c r="A80" s="6" t="s">
        <v>83</v>
      </c>
    </row>
    <row r="81" ht="11.25">
      <c r="A81" s="6" t="s">
        <v>84</v>
      </c>
    </row>
    <row r="82" ht="11.25">
      <c r="A82" s="6" t="s">
        <v>85</v>
      </c>
    </row>
    <row r="83" ht="11.25">
      <c r="A83" s="6" t="s">
        <v>86</v>
      </c>
    </row>
    <row r="84" ht="11.25">
      <c r="A84" s="6" t="s">
        <v>87</v>
      </c>
    </row>
    <row r="85" ht="11.25">
      <c r="A85" s="6" t="s">
        <v>88</v>
      </c>
    </row>
    <row r="86" ht="11.25">
      <c r="A86" s="6" t="s">
        <v>89</v>
      </c>
    </row>
    <row r="87" ht="11.25">
      <c r="A87" s="6" t="s">
        <v>90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1:X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6" max="6" width="38.7109375" style="0" customWidth="1"/>
  </cols>
  <sheetData>
    <row r="1" s="57" customFormat="1" ht="11.25">
      <c r="A1" s="57" t="s">
        <v>157</v>
      </c>
    </row>
    <row r="2" ht="12" thickBot="1"/>
    <row r="3" spans="3:24" s="111" customFormat="1" ht="22.5" customHeight="1" thickTop="1">
      <c r="C3" s="279"/>
      <c r="D3" s="273"/>
      <c r="E3" s="287"/>
      <c r="F3" s="130" t="str">
        <f>"Заявленная мощность потребителей"&amp;IF(regionException_flag=1,", в т.ч.","")</f>
        <v>Заявленная мощность потребителей</v>
      </c>
      <c r="G3" s="195" t="s">
        <v>129</v>
      </c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1">
        <f>SUM(K3:V3)/12</f>
        <v>0</v>
      </c>
      <c r="X3" s="277"/>
    </row>
    <row r="4" spans="3:24" s="111" customFormat="1" ht="12" hidden="1" thickBot="1">
      <c r="C4" s="279"/>
      <c r="D4" s="274"/>
      <c r="E4" s="288"/>
      <c r="F4" s="194"/>
      <c r="G4" s="226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77"/>
    </row>
    <row r="6" s="57" customFormat="1" ht="11.25">
      <c r="A6" s="57" t="s">
        <v>158</v>
      </c>
    </row>
    <row r="7" ht="12" thickBot="1"/>
    <row r="8" spans="3:12" s="111" customFormat="1" ht="22.5" customHeight="1" thickTop="1">
      <c r="C8" s="279"/>
      <c r="D8" s="284"/>
      <c r="E8" s="285"/>
      <c r="F8" s="130" t="str">
        <f>"Заявленная мощность потребителей"&amp;IF(regionException_flag=1,", в т.ч.","")</f>
        <v>Заявленная мощность потребителей</v>
      </c>
      <c r="G8" s="131" t="s">
        <v>129</v>
      </c>
      <c r="H8" s="211">
        <f>(Субабоненты!K8+Субабоненты!L8+Субабоненты!M8)/3</f>
        <v>0</v>
      </c>
      <c r="I8" s="211">
        <f>(Субабоненты!N8+Субабоненты!O8+Субабоненты!P8)/3</f>
        <v>0</v>
      </c>
      <c r="J8" s="211">
        <f>(Субабоненты!Q8+Субабоненты!R8+Субабоненты!S8)/3</f>
        <v>0</v>
      </c>
      <c r="K8" s="211">
        <f>(Субабоненты!T8+Субабоненты!U8+Субабоненты!V8)/3</f>
        <v>0</v>
      </c>
      <c r="L8" s="277"/>
    </row>
    <row r="9" spans="3:12" s="111" customFormat="1" ht="12" hidden="1" thickBot="1">
      <c r="C9" s="279"/>
      <c r="D9" s="280"/>
      <c r="E9" s="286"/>
      <c r="F9" s="194"/>
      <c r="G9" s="226"/>
      <c r="H9" s="227"/>
      <c r="I9" s="227"/>
      <c r="J9" s="227"/>
      <c r="K9" s="227"/>
      <c r="L9" s="277"/>
    </row>
  </sheetData>
  <sheetProtection password="BC0D" sheet="1" objects="1" scenarios="1" formatColumns="0" formatRows="0"/>
  <mergeCells count="8">
    <mergeCell ref="X3:X4"/>
    <mergeCell ref="C8:C9"/>
    <mergeCell ref="D8:D9"/>
    <mergeCell ref="E8:E9"/>
    <mergeCell ref="L8:L9"/>
    <mergeCell ref="C3:C4"/>
    <mergeCell ref="D3:D4"/>
    <mergeCell ref="E3:E4"/>
  </mergeCells>
  <dataValidations count="2">
    <dataValidation type="decimal" operator="greaterThanOrEqual" allowBlank="1" showInputMessage="1" showErrorMessage="1" sqref="H3:V4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E3:E4">
      <formula1>900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140625" style="17" customWidth="1"/>
    <col min="2" max="16384" width="9.140625" style="17" customWidth="1"/>
  </cols>
  <sheetData>
    <row r="1" ht="12">
      <c r="A1" s="16"/>
    </row>
    <row r="2" ht="12">
      <c r="A2" s="16"/>
    </row>
    <row r="3" ht="12">
      <c r="A3" s="16"/>
    </row>
    <row r="4" ht="12">
      <c r="A4" s="16"/>
    </row>
    <row r="5" ht="12">
      <c r="A5" s="16"/>
    </row>
    <row r="6" ht="12">
      <c r="A6" s="16"/>
    </row>
    <row r="7" ht="12">
      <c r="A7" s="16"/>
    </row>
    <row r="8" ht="12">
      <c r="A8" s="16"/>
    </row>
    <row r="9" ht="12">
      <c r="A9" s="16"/>
    </row>
    <row r="10" ht="12">
      <c r="A10" s="16"/>
    </row>
    <row r="11" ht="12">
      <c r="A11" s="16"/>
    </row>
    <row r="12" ht="12">
      <c r="A12" s="16"/>
    </row>
    <row r="13" ht="12">
      <c r="A13" s="16"/>
    </row>
    <row r="14" ht="12">
      <c r="A14" s="16"/>
    </row>
    <row r="15" ht="12">
      <c r="A15" s="16"/>
    </row>
    <row r="16" ht="12">
      <c r="A16" s="16"/>
    </row>
    <row r="17" ht="12">
      <c r="A17" s="16"/>
    </row>
    <row r="18" ht="12">
      <c r="A18" s="16"/>
    </row>
    <row r="19" ht="12">
      <c r="A19" s="16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8" customWidth="1"/>
    <col min="2" max="16384" width="9.140625" style="1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4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bestFit="1" customWidth="1"/>
    <col min="3" max="16384" width="9.140625" style="1" customWidth="1"/>
  </cols>
  <sheetData>
    <row r="1" spans="1:2" ht="11.25">
      <c r="A1" s="3" t="s">
        <v>97</v>
      </c>
      <c r="B1" s="3" t="s">
        <v>98</v>
      </c>
    </row>
    <row r="2" spans="1:2" ht="11.25">
      <c r="A2" t="s">
        <v>99</v>
      </c>
      <c r="B2" t="s">
        <v>105</v>
      </c>
    </row>
    <row r="3" spans="1:2" ht="11.25">
      <c r="A3" t="s">
        <v>120</v>
      </c>
      <c r="B3" t="s">
        <v>100</v>
      </c>
    </row>
    <row r="4" spans="1:2" ht="11.25">
      <c r="A4" t="s">
        <v>101</v>
      </c>
      <c r="B4" t="s">
        <v>159</v>
      </c>
    </row>
    <row r="5" spans="1:2" ht="11.25">
      <c r="A5" t="s">
        <v>163</v>
      </c>
      <c r="B5" t="s">
        <v>121</v>
      </c>
    </row>
    <row r="6" spans="1:2" ht="11.25">
      <c r="A6" t="s">
        <v>216</v>
      </c>
      <c r="B6" t="s">
        <v>106</v>
      </c>
    </row>
    <row r="7" spans="1:2" ht="11.25">
      <c r="A7" t="s">
        <v>217</v>
      </c>
      <c r="B7" t="s">
        <v>102</v>
      </c>
    </row>
    <row r="8" spans="1:2" ht="11.25">
      <c r="A8" t="s">
        <v>218</v>
      </c>
      <c r="B8" t="s">
        <v>104</v>
      </c>
    </row>
    <row r="9" spans="1:2" ht="11.25">
      <c r="A9" t="s">
        <v>219</v>
      </c>
      <c r="B9" t="s">
        <v>119</v>
      </c>
    </row>
    <row r="10" spans="1:2" ht="11.25">
      <c r="A10" t="s">
        <v>95</v>
      </c>
      <c r="B10" t="s">
        <v>107</v>
      </c>
    </row>
    <row r="11" spans="1:2" ht="11.25">
      <c r="A11" t="s">
        <v>103</v>
      </c>
      <c r="B11" t="s">
        <v>123</v>
      </c>
    </row>
    <row r="12" spans="1:2" ht="11.25">
      <c r="A12"/>
      <c r="B12" t="s">
        <v>221</v>
      </c>
    </row>
    <row r="13" spans="1:2" ht="11.25">
      <c r="A13"/>
      <c r="B13" t="s">
        <v>220</v>
      </c>
    </row>
    <row r="14" spans="1:2" ht="11.25">
      <c r="A14"/>
      <c r="B14" t="s">
        <v>236</v>
      </c>
    </row>
    <row r="15" spans="1:2" ht="11.25">
      <c r="A15"/>
      <c r="B15" t="s">
        <v>122</v>
      </c>
    </row>
    <row r="16" spans="1:2" ht="11.25">
      <c r="A16"/>
      <c r="B16" t="s">
        <v>237</v>
      </c>
    </row>
    <row r="17" spans="1:2" ht="11.25">
      <c r="A17"/>
      <c r="B17"/>
    </row>
    <row r="18" spans="1:2" ht="11.25">
      <c r="A18"/>
      <c r="B18"/>
    </row>
    <row r="19" spans="1:2" ht="11.25">
      <c r="A19"/>
      <c r="B19"/>
    </row>
    <row r="20" spans="1:2" ht="11.25">
      <c r="A20"/>
      <c r="B20"/>
    </row>
    <row r="21" spans="1:2" ht="11.25">
      <c r="A21"/>
      <c r="B21"/>
    </row>
    <row r="22" spans="1:2" ht="11.25">
      <c r="A22"/>
      <c r="B22"/>
    </row>
    <row r="23" spans="1:2" ht="11.25">
      <c r="A23"/>
      <c r="B23"/>
    </row>
    <row r="24" spans="1:2" ht="11.25">
      <c r="A24"/>
      <c r="B24"/>
    </row>
    <row r="25" spans="1:2" ht="11.25">
      <c r="A25"/>
      <c r="B25"/>
    </row>
    <row r="26" spans="1:2" ht="11.25">
      <c r="A26"/>
      <c r="B26"/>
    </row>
    <row r="27" spans="1:2" ht="11.25">
      <c r="A27"/>
      <c r="B27"/>
    </row>
    <row r="28" spans="1:2" ht="11.25">
      <c r="A28"/>
      <c r="B28"/>
    </row>
    <row r="29" spans="1:2" ht="11.25">
      <c r="A29"/>
      <c r="B29"/>
    </row>
    <row r="30" spans="1:2" ht="11.25">
      <c r="A30"/>
      <c r="B30"/>
    </row>
    <row r="31" spans="1:2" ht="11.25">
      <c r="A31"/>
      <c r="B31"/>
    </row>
    <row r="32" spans="1:2" ht="11.25">
      <c r="A32"/>
      <c r="B32"/>
    </row>
    <row r="33" spans="1:2" ht="11.25">
      <c r="A33"/>
      <c r="B33"/>
    </row>
    <row r="34" spans="1:2" ht="11.25">
      <c r="A34"/>
      <c r="B34"/>
    </row>
    <row r="35" spans="1:2" ht="11.25">
      <c r="A35"/>
      <c r="B35"/>
    </row>
    <row r="36" spans="1:2" ht="11.25">
      <c r="A36"/>
      <c r="B36"/>
    </row>
    <row r="37" spans="1:2" ht="11.25">
      <c r="A37"/>
      <c r="B37"/>
    </row>
    <row r="38" spans="1:2" ht="11.25">
      <c r="A38"/>
      <c r="B38"/>
    </row>
    <row r="39" spans="1:2" ht="11.25">
      <c r="A39"/>
      <c r="B39"/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  <row r="136" spans="1:2" ht="11.25">
      <c r="A136"/>
      <c r="B136"/>
    </row>
    <row r="137" spans="1:2" ht="11.25">
      <c r="A137"/>
      <c r="B137"/>
    </row>
    <row r="138" spans="1:2" ht="11.25">
      <c r="A138"/>
      <c r="B138"/>
    </row>
    <row r="139" spans="1:2" ht="11.25">
      <c r="A139"/>
      <c r="B139"/>
    </row>
    <row r="140" spans="1:2" ht="11.25">
      <c r="A140"/>
      <c r="B140"/>
    </row>
    <row r="141" spans="1:2" ht="11.25">
      <c r="A141"/>
      <c r="B141"/>
    </row>
    <row r="142" spans="1:2" ht="11.25">
      <c r="A142"/>
      <c r="B142"/>
    </row>
    <row r="143" spans="1:2" ht="11.25">
      <c r="A143"/>
      <c r="B143"/>
    </row>
    <row r="144" spans="1:2" ht="11.25">
      <c r="A144"/>
      <c r="B144"/>
    </row>
    <row r="145" spans="1:2" ht="11.25">
      <c r="A145"/>
      <c r="B14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G9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>
    <row r="1" spans="1:7" ht="11.25">
      <c r="A1" s="4" t="s">
        <v>262</v>
      </c>
      <c r="B1" s="4" t="s">
        <v>263</v>
      </c>
      <c r="C1" s="4" t="s">
        <v>264</v>
      </c>
      <c r="D1" s="4" t="s">
        <v>265</v>
      </c>
      <c r="E1" s="4" t="s">
        <v>266</v>
      </c>
      <c r="F1" s="4" t="s">
        <v>267</v>
      </c>
      <c r="G1" s="4" t="s">
        <v>268</v>
      </c>
    </row>
    <row r="2" spans="1:7" ht="11.25">
      <c r="A2" s="4">
        <v>1</v>
      </c>
      <c r="B2" s="4" t="s">
        <v>26</v>
      </c>
      <c r="C2" s="4" t="s">
        <v>269</v>
      </c>
      <c r="D2" s="4" t="s">
        <v>270</v>
      </c>
      <c r="E2" s="4" t="s">
        <v>271</v>
      </c>
      <c r="F2" s="4" t="s">
        <v>272</v>
      </c>
      <c r="G2" s="4" t="s">
        <v>272</v>
      </c>
    </row>
    <row r="3" spans="1:7" ht="11.25">
      <c r="A3" s="4">
        <v>2</v>
      </c>
      <c r="B3" s="4" t="s">
        <v>26</v>
      </c>
      <c r="C3" s="4" t="s">
        <v>273</v>
      </c>
      <c r="D3" s="4" t="s">
        <v>274</v>
      </c>
      <c r="E3" s="4" t="s">
        <v>275</v>
      </c>
      <c r="F3" s="4" t="s">
        <v>272</v>
      </c>
      <c r="G3" s="4" t="s">
        <v>272</v>
      </c>
    </row>
    <row r="4" spans="1:7" ht="11.25">
      <c r="A4" s="4">
        <v>3</v>
      </c>
      <c r="B4" s="4" t="s">
        <v>26</v>
      </c>
      <c r="C4" s="4" t="s">
        <v>276</v>
      </c>
      <c r="D4" s="4" t="s">
        <v>277</v>
      </c>
      <c r="E4" s="4" t="s">
        <v>278</v>
      </c>
      <c r="F4" s="4" t="s">
        <v>279</v>
      </c>
      <c r="G4" s="4" t="s">
        <v>272</v>
      </c>
    </row>
    <row r="5" spans="1:7" ht="11.25">
      <c r="A5" s="4">
        <v>4</v>
      </c>
      <c r="B5" s="4" t="s">
        <v>26</v>
      </c>
      <c r="C5" s="4" t="s">
        <v>280</v>
      </c>
      <c r="D5" s="4" t="s">
        <v>281</v>
      </c>
      <c r="E5" s="4" t="s">
        <v>282</v>
      </c>
      <c r="F5" s="4" t="s">
        <v>272</v>
      </c>
      <c r="G5" s="4" t="s">
        <v>272</v>
      </c>
    </row>
    <row r="6" spans="1:7" ht="11.25">
      <c r="A6" s="4">
        <v>5</v>
      </c>
      <c r="B6" s="4" t="s">
        <v>26</v>
      </c>
      <c r="C6" s="4" t="s">
        <v>283</v>
      </c>
      <c r="D6" s="4" t="s">
        <v>284</v>
      </c>
      <c r="E6" s="4" t="s">
        <v>285</v>
      </c>
      <c r="F6" s="4" t="s">
        <v>272</v>
      </c>
      <c r="G6" s="4" t="s">
        <v>272</v>
      </c>
    </row>
    <row r="7" spans="1:7" ht="11.25">
      <c r="A7" s="4">
        <v>6</v>
      </c>
      <c r="B7" s="4" t="s">
        <v>26</v>
      </c>
      <c r="C7" s="4" t="s">
        <v>286</v>
      </c>
      <c r="D7" s="4" t="s">
        <v>287</v>
      </c>
      <c r="E7" s="4" t="s">
        <v>278</v>
      </c>
      <c r="F7" s="4" t="s">
        <v>272</v>
      </c>
      <c r="G7" s="4" t="s">
        <v>272</v>
      </c>
    </row>
    <row r="8" spans="1:7" ht="11.25">
      <c r="A8" s="4">
        <v>7</v>
      </c>
      <c r="B8" s="4" t="s">
        <v>26</v>
      </c>
      <c r="C8" s="4" t="s">
        <v>288</v>
      </c>
      <c r="D8" s="4" t="s">
        <v>289</v>
      </c>
      <c r="E8" s="4" t="s">
        <v>290</v>
      </c>
      <c r="F8" s="4" t="s">
        <v>272</v>
      </c>
      <c r="G8" s="4" t="s">
        <v>272</v>
      </c>
    </row>
    <row r="9" spans="1:7" ht="11.25">
      <c r="A9" s="4">
        <v>8</v>
      </c>
      <c r="B9" s="4" t="s">
        <v>26</v>
      </c>
      <c r="C9" s="4" t="s">
        <v>291</v>
      </c>
      <c r="D9" s="4" t="s">
        <v>292</v>
      </c>
      <c r="E9" s="4" t="s">
        <v>293</v>
      </c>
      <c r="F9" s="4" t="s">
        <v>272</v>
      </c>
      <c r="G9" s="4" t="s">
        <v>272</v>
      </c>
    </row>
    <row r="10" spans="1:7" ht="11.25">
      <c r="A10" s="4">
        <v>9</v>
      </c>
      <c r="B10" s="4" t="s">
        <v>26</v>
      </c>
      <c r="C10" s="4" t="s">
        <v>294</v>
      </c>
      <c r="D10" s="4" t="s">
        <v>295</v>
      </c>
      <c r="E10" s="4" t="s">
        <v>296</v>
      </c>
      <c r="F10" s="4" t="s">
        <v>272</v>
      </c>
      <c r="G10" s="4" t="s">
        <v>272</v>
      </c>
    </row>
    <row r="11" spans="1:7" ht="11.25">
      <c r="A11" s="4">
        <v>10</v>
      </c>
      <c r="B11" s="4" t="s">
        <v>26</v>
      </c>
      <c r="C11" s="4" t="s">
        <v>297</v>
      </c>
      <c r="D11" s="4" t="s">
        <v>298</v>
      </c>
      <c r="E11" s="4" t="s">
        <v>299</v>
      </c>
      <c r="F11" s="4" t="s">
        <v>272</v>
      </c>
      <c r="G11" s="4" t="s">
        <v>272</v>
      </c>
    </row>
    <row r="12" spans="1:7" ht="11.25">
      <c r="A12" s="4">
        <v>11</v>
      </c>
      <c r="B12" s="4" t="s">
        <v>26</v>
      </c>
      <c r="C12" s="4" t="s">
        <v>300</v>
      </c>
      <c r="D12" s="4" t="s">
        <v>301</v>
      </c>
      <c r="E12" s="4" t="s">
        <v>302</v>
      </c>
      <c r="F12" s="4" t="s">
        <v>272</v>
      </c>
      <c r="G12" s="4" t="s">
        <v>272</v>
      </c>
    </row>
    <row r="13" spans="1:7" ht="11.25">
      <c r="A13" s="4">
        <v>12</v>
      </c>
      <c r="B13" s="4" t="s">
        <v>26</v>
      </c>
      <c r="C13" s="4" t="s">
        <v>303</v>
      </c>
      <c r="D13" s="4" t="s">
        <v>304</v>
      </c>
      <c r="E13" s="4" t="s">
        <v>299</v>
      </c>
      <c r="F13" s="4" t="s">
        <v>272</v>
      </c>
      <c r="G13" s="4" t="s">
        <v>272</v>
      </c>
    </row>
    <row r="14" spans="1:7" ht="11.25">
      <c r="A14" s="4">
        <v>13</v>
      </c>
      <c r="B14" s="4" t="s">
        <v>26</v>
      </c>
      <c r="C14" s="4" t="s">
        <v>305</v>
      </c>
      <c r="D14" s="4" t="s">
        <v>306</v>
      </c>
      <c r="E14" s="4" t="s">
        <v>282</v>
      </c>
      <c r="F14" s="4" t="s">
        <v>272</v>
      </c>
      <c r="G14" s="4" t="s">
        <v>272</v>
      </c>
    </row>
    <row r="15" spans="1:7" ht="11.25">
      <c r="A15" s="4">
        <v>14</v>
      </c>
      <c r="B15" s="4" t="s">
        <v>26</v>
      </c>
      <c r="C15" s="4" t="s">
        <v>307</v>
      </c>
      <c r="D15" s="4" t="s">
        <v>308</v>
      </c>
      <c r="E15" s="4" t="s">
        <v>309</v>
      </c>
      <c r="F15" s="4" t="s">
        <v>272</v>
      </c>
      <c r="G15" s="4" t="s">
        <v>272</v>
      </c>
    </row>
    <row r="16" spans="1:7" ht="11.25">
      <c r="A16" s="4">
        <v>15</v>
      </c>
      <c r="B16" s="4" t="s">
        <v>26</v>
      </c>
      <c r="C16" s="4" t="s">
        <v>310</v>
      </c>
      <c r="D16" s="4" t="s">
        <v>311</v>
      </c>
      <c r="E16" s="4" t="s">
        <v>312</v>
      </c>
      <c r="F16" s="4" t="s">
        <v>272</v>
      </c>
      <c r="G16" s="4" t="s">
        <v>272</v>
      </c>
    </row>
    <row r="17" spans="1:7" ht="11.25">
      <c r="A17" s="4">
        <v>16</v>
      </c>
      <c r="B17" s="4" t="s">
        <v>26</v>
      </c>
      <c r="C17" s="4" t="s">
        <v>313</v>
      </c>
      <c r="D17" s="4" t="s">
        <v>314</v>
      </c>
      <c r="E17" s="4" t="s">
        <v>315</v>
      </c>
      <c r="F17" s="4" t="s">
        <v>272</v>
      </c>
      <c r="G17" s="4" t="s">
        <v>272</v>
      </c>
    </row>
    <row r="18" spans="1:7" ht="11.25">
      <c r="A18" s="4">
        <v>17</v>
      </c>
      <c r="B18" s="4" t="s">
        <v>26</v>
      </c>
      <c r="C18" s="4" t="s">
        <v>316</v>
      </c>
      <c r="D18" s="4" t="s">
        <v>317</v>
      </c>
      <c r="E18" s="4" t="s">
        <v>302</v>
      </c>
      <c r="F18" s="4" t="s">
        <v>272</v>
      </c>
      <c r="G18" s="4" t="s">
        <v>272</v>
      </c>
    </row>
    <row r="19" spans="1:7" ht="11.25">
      <c r="A19" s="4">
        <v>18</v>
      </c>
      <c r="B19" s="4" t="s">
        <v>26</v>
      </c>
      <c r="C19" s="4" t="s">
        <v>318</v>
      </c>
      <c r="D19" s="4" t="s">
        <v>319</v>
      </c>
      <c r="E19" s="4" t="s">
        <v>299</v>
      </c>
      <c r="F19" s="4" t="s">
        <v>272</v>
      </c>
      <c r="G19" s="4" t="s">
        <v>272</v>
      </c>
    </row>
    <row r="20" spans="1:7" ht="11.25">
      <c r="A20" s="4">
        <v>19</v>
      </c>
      <c r="B20" s="4" t="s">
        <v>26</v>
      </c>
      <c r="C20" s="4" t="s">
        <v>320</v>
      </c>
      <c r="D20" s="4" t="s">
        <v>321</v>
      </c>
      <c r="E20" s="4" t="s">
        <v>302</v>
      </c>
      <c r="F20" s="4" t="s">
        <v>272</v>
      </c>
      <c r="G20" s="4" t="s">
        <v>272</v>
      </c>
    </row>
    <row r="21" spans="1:7" ht="11.25">
      <c r="A21" s="4">
        <v>20</v>
      </c>
      <c r="B21" s="4" t="s">
        <v>26</v>
      </c>
      <c r="C21" s="4" t="s">
        <v>322</v>
      </c>
      <c r="D21" s="4" t="s">
        <v>323</v>
      </c>
      <c r="E21" s="4" t="s">
        <v>299</v>
      </c>
      <c r="F21" s="4" t="s">
        <v>272</v>
      </c>
      <c r="G21" s="4" t="s">
        <v>272</v>
      </c>
    </row>
    <row r="22" spans="1:7" ht="11.25">
      <c r="A22" s="4">
        <v>21</v>
      </c>
      <c r="B22" s="4" t="s">
        <v>26</v>
      </c>
      <c r="C22" s="4" t="s">
        <v>324</v>
      </c>
      <c r="D22" s="4" t="s">
        <v>325</v>
      </c>
      <c r="E22" s="4" t="s">
        <v>275</v>
      </c>
      <c r="F22" s="4" t="s">
        <v>272</v>
      </c>
      <c r="G22" s="4" t="s">
        <v>272</v>
      </c>
    </row>
    <row r="23" spans="1:7" ht="11.25">
      <c r="A23" s="4">
        <v>22</v>
      </c>
      <c r="B23" s="4" t="s">
        <v>26</v>
      </c>
      <c r="C23" s="4" t="s">
        <v>326</v>
      </c>
      <c r="D23" s="4" t="s">
        <v>327</v>
      </c>
      <c r="E23" s="4" t="s">
        <v>328</v>
      </c>
      <c r="F23" s="4" t="s">
        <v>272</v>
      </c>
      <c r="G23" s="4" t="s">
        <v>272</v>
      </c>
    </row>
    <row r="24" spans="1:7" ht="11.25">
      <c r="A24" s="4">
        <v>23</v>
      </c>
      <c r="B24" s="4" t="s">
        <v>26</v>
      </c>
      <c r="C24" s="4" t="s">
        <v>329</v>
      </c>
      <c r="D24" s="4" t="s">
        <v>330</v>
      </c>
      <c r="E24" s="4" t="s">
        <v>331</v>
      </c>
      <c r="F24" s="4" t="s">
        <v>272</v>
      </c>
      <c r="G24" s="4" t="s">
        <v>272</v>
      </c>
    </row>
    <row r="25" spans="1:7" ht="11.25">
      <c r="A25" s="4">
        <v>24</v>
      </c>
      <c r="B25" s="4" t="s">
        <v>26</v>
      </c>
      <c r="C25" s="4" t="s">
        <v>332</v>
      </c>
      <c r="D25" s="4" t="s">
        <v>333</v>
      </c>
      <c r="E25" s="4" t="s">
        <v>334</v>
      </c>
      <c r="F25" s="4" t="s">
        <v>272</v>
      </c>
      <c r="G25" s="4" t="s">
        <v>272</v>
      </c>
    </row>
    <row r="26" spans="1:7" ht="11.25">
      <c r="A26" s="4">
        <v>25</v>
      </c>
      <c r="B26" s="4" t="s">
        <v>26</v>
      </c>
      <c r="C26" s="4" t="s">
        <v>335</v>
      </c>
      <c r="D26" s="4" t="s">
        <v>336</v>
      </c>
      <c r="E26" s="4" t="s">
        <v>309</v>
      </c>
      <c r="F26" s="4" t="s">
        <v>272</v>
      </c>
      <c r="G26" s="4" t="s">
        <v>272</v>
      </c>
    </row>
    <row r="27" spans="1:7" ht="11.25">
      <c r="A27" s="4">
        <v>26</v>
      </c>
      <c r="B27" s="4" t="s">
        <v>26</v>
      </c>
      <c r="C27" s="4" t="s">
        <v>337</v>
      </c>
      <c r="D27" s="4" t="s">
        <v>338</v>
      </c>
      <c r="E27" s="4" t="s">
        <v>339</v>
      </c>
      <c r="F27" s="4" t="s">
        <v>272</v>
      </c>
      <c r="G27" s="4" t="s">
        <v>272</v>
      </c>
    </row>
    <row r="28" spans="1:7" ht="11.25">
      <c r="A28" s="4">
        <v>27</v>
      </c>
      <c r="B28" s="4" t="s">
        <v>26</v>
      </c>
      <c r="C28" s="4" t="s">
        <v>340</v>
      </c>
      <c r="D28" s="4" t="s">
        <v>341</v>
      </c>
      <c r="E28" s="4" t="s">
        <v>315</v>
      </c>
      <c r="F28" s="4" t="s">
        <v>272</v>
      </c>
      <c r="G28" s="4" t="s">
        <v>272</v>
      </c>
    </row>
    <row r="29" spans="1:7" ht="11.25">
      <c r="A29" s="4">
        <v>28</v>
      </c>
      <c r="B29" s="4" t="s">
        <v>26</v>
      </c>
      <c r="C29" s="4" t="s">
        <v>342</v>
      </c>
      <c r="D29" s="4" t="s">
        <v>343</v>
      </c>
      <c r="E29" s="4" t="s">
        <v>344</v>
      </c>
      <c r="F29" s="4" t="s">
        <v>272</v>
      </c>
      <c r="G29" s="4" t="s">
        <v>272</v>
      </c>
    </row>
    <row r="30" spans="1:7" ht="11.25">
      <c r="A30" s="4">
        <v>29</v>
      </c>
      <c r="B30" s="4" t="s">
        <v>26</v>
      </c>
      <c r="C30" s="4" t="s">
        <v>345</v>
      </c>
      <c r="D30" s="4" t="s">
        <v>346</v>
      </c>
      <c r="E30" s="4" t="s">
        <v>347</v>
      </c>
      <c r="F30" s="4" t="s">
        <v>272</v>
      </c>
      <c r="G30" s="4" t="s">
        <v>272</v>
      </c>
    </row>
    <row r="31" spans="1:7" ht="11.25">
      <c r="A31" s="4">
        <v>30</v>
      </c>
      <c r="B31" s="4" t="s">
        <v>26</v>
      </c>
      <c r="C31" s="4" t="s">
        <v>348</v>
      </c>
      <c r="D31" s="4" t="s">
        <v>349</v>
      </c>
      <c r="E31" s="4" t="s">
        <v>350</v>
      </c>
      <c r="F31" s="4" t="s">
        <v>272</v>
      </c>
      <c r="G31" s="4" t="s">
        <v>272</v>
      </c>
    </row>
    <row r="32" spans="1:7" ht="11.25">
      <c r="A32" s="4">
        <v>31</v>
      </c>
      <c r="B32" s="4" t="s">
        <v>26</v>
      </c>
      <c r="C32" s="4" t="s">
        <v>351</v>
      </c>
      <c r="D32" s="4" t="s">
        <v>352</v>
      </c>
      <c r="E32" s="4" t="s">
        <v>299</v>
      </c>
      <c r="F32" s="4" t="s">
        <v>272</v>
      </c>
      <c r="G32" s="4" t="s">
        <v>272</v>
      </c>
    </row>
    <row r="33" spans="1:7" ht="11.25">
      <c r="A33" s="4">
        <v>32</v>
      </c>
      <c r="B33" s="4" t="s">
        <v>26</v>
      </c>
      <c r="C33" s="4" t="s">
        <v>353</v>
      </c>
      <c r="D33" s="4" t="s">
        <v>354</v>
      </c>
      <c r="E33" s="4" t="s">
        <v>302</v>
      </c>
      <c r="F33" s="4" t="s">
        <v>272</v>
      </c>
      <c r="G33" s="4" t="s">
        <v>272</v>
      </c>
    </row>
    <row r="34" spans="1:7" ht="11.25">
      <c r="A34" s="4">
        <v>33</v>
      </c>
      <c r="B34" s="4" t="s">
        <v>26</v>
      </c>
      <c r="C34" s="4" t="s">
        <v>355</v>
      </c>
      <c r="D34" s="4" t="s">
        <v>356</v>
      </c>
      <c r="E34" s="4" t="s">
        <v>334</v>
      </c>
      <c r="F34" s="4" t="s">
        <v>279</v>
      </c>
      <c r="G34" s="4" t="s">
        <v>272</v>
      </c>
    </row>
    <row r="35" spans="1:7" ht="11.25">
      <c r="A35" s="4">
        <v>34</v>
      </c>
      <c r="B35" s="4" t="s">
        <v>26</v>
      </c>
      <c r="C35" s="4" t="s">
        <v>357</v>
      </c>
      <c r="D35" s="4" t="s">
        <v>358</v>
      </c>
      <c r="E35" s="4" t="s">
        <v>331</v>
      </c>
      <c r="F35" s="4" t="s">
        <v>272</v>
      </c>
      <c r="G35" s="4" t="s">
        <v>272</v>
      </c>
    </row>
    <row r="36" spans="1:7" ht="11.25">
      <c r="A36" s="4">
        <v>35</v>
      </c>
      <c r="B36" s="4" t="s">
        <v>26</v>
      </c>
      <c r="C36" s="4" t="s">
        <v>359</v>
      </c>
      <c r="D36" s="4" t="s">
        <v>360</v>
      </c>
      <c r="E36" s="4" t="s">
        <v>299</v>
      </c>
      <c r="F36" s="4" t="s">
        <v>272</v>
      </c>
      <c r="G36" s="4" t="s">
        <v>272</v>
      </c>
    </row>
    <row r="37" spans="1:7" ht="11.25">
      <c r="A37" s="4">
        <v>36</v>
      </c>
      <c r="B37" s="4" t="s">
        <v>26</v>
      </c>
      <c r="C37" s="4" t="s">
        <v>361</v>
      </c>
      <c r="D37" s="4" t="s">
        <v>362</v>
      </c>
      <c r="E37" s="4" t="s">
        <v>275</v>
      </c>
      <c r="F37" s="4" t="s">
        <v>272</v>
      </c>
      <c r="G37" s="4" t="s">
        <v>272</v>
      </c>
    </row>
    <row r="38" spans="1:7" ht="11.25">
      <c r="A38" s="4">
        <v>37</v>
      </c>
      <c r="B38" s="4" t="s">
        <v>26</v>
      </c>
      <c r="C38" s="4" t="s">
        <v>363</v>
      </c>
      <c r="D38" s="4" t="s">
        <v>364</v>
      </c>
      <c r="E38" s="4" t="s">
        <v>299</v>
      </c>
      <c r="F38" s="4" t="s">
        <v>272</v>
      </c>
      <c r="G38" s="4" t="s">
        <v>272</v>
      </c>
    </row>
    <row r="39" spans="1:7" ht="11.25">
      <c r="A39" s="4">
        <v>38</v>
      </c>
      <c r="B39" s="4" t="s">
        <v>26</v>
      </c>
      <c r="C39" s="4" t="s">
        <v>365</v>
      </c>
      <c r="D39" s="4" t="s">
        <v>366</v>
      </c>
      <c r="E39" s="4" t="s">
        <v>312</v>
      </c>
      <c r="F39" s="4" t="s">
        <v>272</v>
      </c>
      <c r="G39" s="4" t="s">
        <v>272</v>
      </c>
    </row>
    <row r="40" spans="1:7" ht="11.25">
      <c r="A40" s="4">
        <v>39</v>
      </c>
      <c r="B40" s="4" t="s">
        <v>26</v>
      </c>
      <c r="C40" s="4" t="s">
        <v>367</v>
      </c>
      <c r="D40" s="4" t="s">
        <v>368</v>
      </c>
      <c r="E40" s="4" t="s">
        <v>328</v>
      </c>
      <c r="F40" s="4" t="s">
        <v>272</v>
      </c>
      <c r="G40" s="4" t="s">
        <v>272</v>
      </c>
    </row>
    <row r="41" spans="1:7" ht="11.25">
      <c r="A41" s="4">
        <v>40</v>
      </c>
      <c r="B41" s="4" t="s">
        <v>26</v>
      </c>
      <c r="C41" s="4" t="s">
        <v>369</v>
      </c>
      <c r="D41" s="4" t="s">
        <v>370</v>
      </c>
      <c r="E41" s="4" t="s">
        <v>371</v>
      </c>
      <c r="F41" s="4" t="s">
        <v>279</v>
      </c>
      <c r="G41" s="4" t="s">
        <v>272</v>
      </c>
    </row>
    <row r="42" spans="1:7" ht="11.25">
      <c r="A42" s="4">
        <v>41</v>
      </c>
      <c r="B42" s="4" t="s">
        <v>26</v>
      </c>
      <c r="C42" s="4" t="s">
        <v>372</v>
      </c>
      <c r="D42" s="4" t="s">
        <v>373</v>
      </c>
      <c r="E42" s="4" t="s">
        <v>312</v>
      </c>
      <c r="F42" s="4" t="s">
        <v>272</v>
      </c>
      <c r="G42" s="4" t="s">
        <v>272</v>
      </c>
    </row>
    <row r="43" spans="1:7" ht="11.25">
      <c r="A43" s="4">
        <v>42</v>
      </c>
      <c r="B43" s="4" t="s">
        <v>26</v>
      </c>
      <c r="C43" s="4" t="s">
        <v>374</v>
      </c>
      <c r="D43" s="4" t="s">
        <v>375</v>
      </c>
      <c r="E43" s="4" t="s">
        <v>376</v>
      </c>
      <c r="F43" s="4" t="s">
        <v>279</v>
      </c>
      <c r="G43" s="4" t="s">
        <v>272</v>
      </c>
    </row>
    <row r="44" spans="1:7" ht="11.25">
      <c r="A44" s="4">
        <v>43</v>
      </c>
      <c r="B44" s="4" t="s">
        <v>26</v>
      </c>
      <c r="C44" s="4" t="s">
        <v>377</v>
      </c>
      <c r="D44" s="4" t="s">
        <v>378</v>
      </c>
      <c r="E44" s="4" t="s">
        <v>282</v>
      </c>
      <c r="F44" s="4" t="s">
        <v>272</v>
      </c>
      <c r="G44" s="4" t="s">
        <v>272</v>
      </c>
    </row>
    <row r="45" spans="1:7" ht="11.25">
      <c r="A45" s="4">
        <v>44</v>
      </c>
      <c r="B45" s="4" t="s">
        <v>26</v>
      </c>
      <c r="C45" s="4" t="s">
        <v>379</v>
      </c>
      <c r="D45" s="4" t="s">
        <v>380</v>
      </c>
      <c r="E45" s="4" t="s">
        <v>282</v>
      </c>
      <c r="F45" s="4" t="s">
        <v>272</v>
      </c>
      <c r="G45" s="4" t="s">
        <v>272</v>
      </c>
    </row>
    <row r="46" spans="1:7" ht="11.25">
      <c r="A46" s="4">
        <v>45</v>
      </c>
      <c r="B46" s="4" t="s">
        <v>26</v>
      </c>
      <c r="C46" s="4" t="s">
        <v>381</v>
      </c>
      <c r="D46" s="4" t="s">
        <v>382</v>
      </c>
      <c r="E46" s="4" t="s">
        <v>282</v>
      </c>
      <c r="F46" s="4" t="s">
        <v>272</v>
      </c>
      <c r="G46" s="4" t="s">
        <v>272</v>
      </c>
    </row>
    <row r="47" spans="1:7" ht="11.25">
      <c r="A47" s="4">
        <v>46</v>
      </c>
      <c r="B47" s="4" t="s">
        <v>26</v>
      </c>
      <c r="C47" s="4" t="s">
        <v>383</v>
      </c>
      <c r="D47" s="4" t="s">
        <v>384</v>
      </c>
      <c r="E47" s="4" t="s">
        <v>278</v>
      </c>
      <c r="F47" s="4" t="s">
        <v>272</v>
      </c>
      <c r="G47" s="4" t="s">
        <v>272</v>
      </c>
    </row>
    <row r="48" spans="1:7" ht="11.25">
      <c r="A48" s="4">
        <v>47</v>
      </c>
      <c r="B48" s="4" t="s">
        <v>26</v>
      </c>
      <c r="C48" s="4" t="s">
        <v>385</v>
      </c>
      <c r="D48" s="4" t="s">
        <v>386</v>
      </c>
      <c r="E48" s="4" t="s">
        <v>278</v>
      </c>
      <c r="F48" s="4" t="s">
        <v>272</v>
      </c>
      <c r="G48" s="4" t="s">
        <v>272</v>
      </c>
    </row>
    <row r="49" spans="1:7" ht="11.25">
      <c r="A49" s="4">
        <v>48</v>
      </c>
      <c r="B49" s="4" t="s">
        <v>26</v>
      </c>
      <c r="C49" s="4" t="s">
        <v>387</v>
      </c>
      <c r="D49" s="4" t="s">
        <v>388</v>
      </c>
      <c r="E49" s="4" t="s">
        <v>339</v>
      </c>
      <c r="F49" s="4" t="s">
        <v>272</v>
      </c>
      <c r="G49" s="4" t="s">
        <v>272</v>
      </c>
    </row>
    <row r="50" spans="1:7" ht="11.25">
      <c r="A50" s="4">
        <v>49</v>
      </c>
      <c r="B50" s="4" t="s">
        <v>26</v>
      </c>
      <c r="C50" s="4" t="s">
        <v>389</v>
      </c>
      <c r="D50" s="4" t="s">
        <v>390</v>
      </c>
      <c r="E50" s="4" t="s">
        <v>275</v>
      </c>
      <c r="F50" s="4" t="s">
        <v>272</v>
      </c>
      <c r="G50" s="4" t="s">
        <v>272</v>
      </c>
    </row>
    <row r="51" spans="1:7" ht="11.25">
      <c r="A51" s="4">
        <v>50</v>
      </c>
      <c r="B51" s="4" t="s">
        <v>26</v>
      </c>
      <c r="C51" s="4" t="s">
        <v>391</v>
      </c>
      <c r="D51" s="4" t="s">
        <v>392</v>
      </c>
      <c r="E51" s="4" t="s">
        <v>393</v>
      </c>
      <c r="F51" s="4" t="s">
        <v>272</v>
      </c>
      <c r="G51" s="4" t="s">
        <v>272</v>
      </c>
    </row>
    <row r="52" spans="1:7" ht="11.25">
      <c r="A52" s="4">
        <v>51</v>
      </c>
      <c r="B52" s="4" t="s">
        <v>26</v>
      </c>
      <c r="C52" s="4" t="s">
        <v>394</v>
      </c>
      <c r="D52" s="4" t="s">
        <v>395</v>
      </c>
      <c r="E52" s="4" t="s">
        <v>309</v>
      </c>
      <c r="F52" s="4" t="s">
        <v>279</v>
      </c>
      <c r="G52" s="4" t="s">
        <v>272</v>
      </c>
    </row>
    <row r="53" spans="1:7" ht="11.25">
      <c r="A53" s="4">
        <v>52</v>
      </c>
      <c r="B53" s="4" t="s">
        <v>26</v>
      </c>
      <c r="C53" s="4" t="s">
        <v>396</v>
      </c>
      <c r="D53" s="4" t="s">
        <v>397</v>
      </c>
      <c r="E53" s="4" t="s">
        <v>309</v>
      </c>
      <c r="F53" s="4" t="s">
        <v>398</v>
      </c>
      <c r="G53" s="4" t="s">
        <v>272</v>
      </c>
    </row>
    <row r="54" spans="1:7" ht="11.25">
      <c r="A54" s="4">
        <v>53</v>
      </c>
      <c r="B54" s="4" t="s">
        <v>26</v>
      </c>
      <c r="C54" s="4" t="s">
        <v>399</v>
      </c>
      <c r="D54" s="4" t="s">
        <v>400</v>
      </c>
      <c r="E54" s="4" t="s">
        <v>339</v>
      </c>
      <c r="F54" s="4" t="s">
        <v>272</v>
      </c>
      <c r="G54" s="4" t="s">
        <v>272</v>
      </c>
    </row>
    <row r="55" spans="1:7" ht="11.25">
      <c r="A55" s="4">
        <v>54</v>
      </c>
      <c r="B55" s="4" t="s">
        <v>26</v>
      </c>
      <c r="C55" s="4" t="s">
        <v>401</v>
      </c>
      <c r="D55" s="4" t="s">
        <v>402</v>
      </c>
      <c r="E55" s="4" t="s">
        <v>350</v>
      </c>
      <c r="F55" s="4" t="s">
        <v>272</v>
      </c>
      <c r="G55" s="4" t="s">
        <v>272</v>
      </c>
    </row>
    <row r="56" spans="1:7" ht="11.25">
      <c r="A56" s="4">
        <v>55</v>
      </c>
      <c r="B56" s="4" t="s">
        <v>26</v>
      </c>
      <c r="C56" s="4" t="s">
        <v>403</v>
      </c>
      <c r="D56" s="4" t="s">
        <v>404</v>
      </c>
      <c r="E56" s="4" t="s">
        <v>271</v>
      </c>
      <c r="F56" s="4" t="s">
        <v>272</v>
      </c>
      <c r="G56" s="4" t="s">
        <v>272</v>
      </c>
    </row>
    <row r="57" spans="1:7" ht="11.25">
      <c r="A57" s="4">
        <v>56</v>
      </c>
      <c r="B57" s="4" t="s">
        <v>26</v>
      </c>
      <c r="C57" s="4" t="s">
        <v>405</v>
      </c>
      <c r="D57" s="4" t="s">
        <v>406</v>
      </c>
      <c r="E57" s="4" t="s">
        <v>302</v>
      </c>
      <c r="F57" s="4" t="s">
        <v>272</v>
      </c>
      <c r="G57" s="4" t="s">
        <v>272</v>
      </c>
    </row>
    <row r="58" spans="1:7" ht="11.25">
      <c r="A58" s="4">
        <v>57</v>
      </c>
      <c r="B58" s="4" t="s">
        <v>26</v>
      </c>
      <c r="C58" s="4" t="s">
        <v>407</v>
      </c>
      <c r="D58" s="4" t="s">
        <v>408</v>
      </c>
      <c r="E58" s="4" t="s">
        <v>271</v>
      </c>
      <c r="F58" s="4" t="s">
        <v>272</v>
      </c>
      <c r="G58" s="4" t="s">
        <v>272</v>
      </c>
    </row>
    <row r="59" spans="1:7" ht="11.25">
      <c r="A59" s="4">
        <v>58</v>
      </c>
      <c r="B59" s="4" t="s">
        <v>26</v>
      </c>
      <c r="C59" s="4" t="s">
        <v>409</v>
      </c>
      <c r="D59" s="4" t="s">
        <v>410</v>
      </c>
      <c r="E59" s="4" t="s">
        <v>278</v>
      </c>
      <c r="F59" s="4" t="s">
        <v>272</v>
      </c>
      <c r="G59" s="4" t="s">
        <v>272</v>
      </c>
    </row>
    <row r="60" spans="1:7" ht="11.25">
      <c r="A60" s="4">
        <v>59</v>
      </c>
      <c r="B60" s="4" t="s">
        <v>26</v>
      </c>
      <c r="C60" s="4" t="s">
        <v>411</v>
      </c>
      <c r="D60" s="4" t="s">
        <v>412</v>
      </c>
      <c r="E60" s="4" t="s">
        <v>278</v>
      </c>
      <c r="F60" s="4" t="s">
        <v>398</v>
      </c>
      <c r="G60" s="4" t="s">
        <v>272</v>
      </c>
    </row>
    <row r="61" spans="1:7" ht="11.25">
      <c r="A61" s="4">
        <v>60</v>
      </c>
      <c r="B61" s="4" t="s">
        <v>26</v>
      </c>
      <c r="C61" s="4" t="s">
        <v>413</v>
      </c>
      <c r="D61" s="4" t="s">
        <v>414</v>
      </c>
      <c r="E61" s="4" t="s">
        <v>312</v>
      </c>
      <c r="F61" s="4" t="s">
        <v>279</v>
      </c>
      <c r="G61" s="4" t="s">
        <v>272</v>
      </c>
    </row>
    <row r="62" spans="1:7" ht="11.25">
      <c r="A62" s="4">
        <v>61</v>
      </c>
      <c r="B62" s="4" t="s">
        <v>26</v>
      </c>
      <c r="C62" s="4" t="s">
        <v>415</v>
      </c>
      <c r="D62" s="4" t="s">
        <v>416</v>
      </c>
      <c r="E62" s="4" t="s">
        <v>299</v>
      </c>
      <c r="F62" s="4" t="s">
        <v>272</v>
      </c>
      <c r="G62" s="4" t="s">
        <v>272</v>
      </c>
    </row>
    <row r="63" spans="1:7" ht="11.25">
      <c r="A63" s="4">
        <v>62</v>
      </c>
      <c r="B63" s="4" t="s">
        <v>26</v>
      </c>
      <c r="C63" s="4" t="s">
        <v>417</v>
      </c>
      <c r="D63" s="4" t="s">
        <v>418</v>
      </c>
      <c r="E63" s="4" t="s">
        <v>299</v>
      </c>
      <c r="F63" s="4" t="s">
        <v>272</v>
      </c>
      <c r="G63" s="4" t="s">
        <v>272</v>
      </c>
    </row>
    <row r="64" spans="1:7" ht="11.25">
      <c r="A64" s="4">
        <v>63</v>
      </c>
      <c r="B64" s="4" t="s">
        <v>26</v>
      </c>
      <c r="C64" s="4" t="s">
        <v>419</v>
      </c>
      <c r="D64" s="4" t="s">
        <v>420</v>
      </c>
      <c r="E64" s="4" t="s">
        <v>302</v>
      </c>
      <c r="F64" s="4" t="s">
        <v>279</v>
      </c>
      <c r="G64" s="4" t="s">
        <v>272</v>
      </c>
    </row>
    <row r="65" spans="1:7" ht="11.25">
      <c r="A65" s="4">
        <v>64</v>
      </c>
      <c r="B65" s="4" t="s">
        <v>26</v>
      </c>
      <c r="C65" s="4" t="s">
        <v>421</v>
      </c>
      <c r="D65" s="4" t="s">
        <v>422</v>
      </c>
      <c r="E65" s="4" t="s">
        <v>309</v>
      </c>
      <c r="F65" s="4" t="s">
        <v>279</v>
      </c>
      <c r="G65" s="4" t="s">
        <v>272</v>
      </c>
    </row>
    <row r="66" spans="1:7" ht="11.25">
      <c r="A66" s="4">
        <v>65</v>
      </c>
      <c r="B66" s="4" t="s">
        <v>26</v>
      </c>
      <c r="C66" s="4" t="s">
        <v>423</v>
      </c>
      <c r="D66" s="4" t="s">
        <v>424</v>
      </c>
      <c r="E66" s="4" t="s">
        <v>271</v>
      </c>
      <c r="F66" s="4" t="s">
        <v>279</v>
      </c>
      <c r="G66" s="4" t="s">
        <v>272</v>
      </c>
    </row>
    <row r="67" spans="1:7" ht="11.25">
      <c r="A67" s="4">
        <v>66</v>
      </c>
      <c r="B67" s="4" t="s">
        <v>26</v>
      </c>
      <c r="C67" s="4" t="s">
        <v>425</v>
      </c>
      <c r="D67" s="4" t="s">
        <v>426</v>
      </c>
      <c r="E67" s="4" t="s">
        <v>427</v>
      </c>
      <c r="F67" s="4" t="s">
        <v>398</v>
      </c>
      <c r="G67" s="4" t="s">
        <v>272</v>
      </c>
    </row>
    <row r="68" spans="1:7" ht="11.25">
      <c r="A68" s="4">
        <v>67</v>
      </c>
      <c r="B68" s="4" t="s">
        <v>26</v>
      </c>
      <c r="C68" s="4" t="s">
        <v>428</v>
      </c>
      <c r="D68" s="4" t="s">
        <v>429</v>
      </c>
      <c r="E68" s="4" t="s">
        <v>278</v>
      </c>
      <c r="F68" s="4" t="s">
        <v>272</v>
      </c>
      <c r="G68" s="4" t="s">
        <v>272</v>
      </c>
    </row>
    <row r="69" spans="1:7" ht="11.25">
      <c r="A69" s="4">
        <v>68</v>
      </c>
      <c r="B69" s="4" t="s">
        <v>26</v>
      </c>
      <c r="C69" s="4" t="s">
        <v>430</v>
      </c>
      <c r="D69" s="4" t="s">
        <v>431</v>
      </c>
      <c r="E69" s="4" t="s">
        <v>275</v>
      </c>
      <c r="F69" s="4" t="s">
        <v>272</v>
      </c>
      <c r="G69" s="4" t="s">
        <v>272</v>
      </c>
    </row>
    <row r="70" spans="1:7" ht="11.25">
      <c r="A70" s="4">
        <v>69</v>
      </c>
      <c r="B70" s="4" t="s">
        <v>26</v>
      </c>
      <c r="C70" s="4" t="s">
        <v>432</v>
      </c>
      <c r="D70" s="4" t="s">
        <v>433</v>
      </c>
      <c r="E70" s="4" t="s">
        <v>275</v>
      </c>
      <c r="F70" s="4" t="s">
        <v>272</v>
      </c>
      <c r="G70" s="4" t="s">
        <v>272</v>
      </c>
    </row>
    <row r="71" spans="1:7" ht="11.25">
      <c r="A71" s="4">
        <v>70</v>
      </c>
      <c r="B71" s="4" t="s">
        <v>26</v>
      </c>
      <c r="C71" s="4" t="s">
        <v>434</v>
      </c>
      <c r="D71" s="4" t="s">
        <v>435</v>
      </c>
      <c r="E71" s="4" t="s">
        <v>302</v>
      </c>
      <c r="F71" s="4" t="s">
        <v>272</v>
      </c>
      <c r="G71" s="4" t="s">
        <v>272</v>
      </c>
    </row>
    <row r="72" spans="1:7" ht="11.25">
      <c r="A72" s="4">
        <v>71</v>
      </c>
      <c r="B72" s="4" t="s">
        <v>26</v>
      </c>
      <c r="C72" s="4" t="s">
        <v>436</v>
      </c>
      <c r="D72" s="4" t="s">
        <v>437</v>
      </c>
      <c r="E72" s="4" t="s">
        <v>302</v>
      </c>
      <c r="F72" s="4" t="s">
        <v>272</v>
      </c>
      <c r="G72" s="4" t="s">
        <v>272</v>
      </c>
    </row>
    <row r="73" spans="1:7" ht="11.25">
      <c r="A73" s="4">
        <v>72</v>
      </c>
      <c r="B73" s="4" t="s">
        <v>26</v>
      </c>
      <c r="C73" s="4" t="s">
        <v>438</v>
      </c>
      <c r="D73" s="4" t="s">
        <v>439</v>
      </c>
      <c r="E73" s="4" t="s">
        <v>271</v>
      </c>
      <c r="F73" s="4" t="s">
        <v>272</v>
      </c>
      <c r="G73" s="4" t="s">
        <v>272</v>
      </c>
    </row>
    <row r="74" spans="1:7" ht="11.25">
      <c r="A74" s="4">
        <v>73</v>
      </c>
      <c r="B74" s="4" t="s">
        <v>26</v>
      </c>
      <c r="C74" s="4" t="s">
        <v>440</v>
      </c>
      <c r="D74" s="4" t="s">
        <v>441</v>
      </c>
      <c r="E74" s="4" t="s">
        <v>299</v>
      </c>
      <c r="F74" s="4" t="s">
        <v>272</v>
      </c>
      <c r="G74" s="4" t="s">
        <v>272</v>
      </c>
    </row>
    <row r="75" spans="1:7" ht="11.25">
      <c r="A75" s="4">
        <v>74</v>
      </c>
      <c r="B75" s="4" t="s">
        <v>26</v>
      </c>
      <c r="C75" s="4" t="s">
        <v>442</v>
      </c>
      <c r="D75" s="4" t="s">
        <v>443</v>
      </c>
      <c r="E75" s="4" t="s">
        <v>271</v>
      </c>
      <c r="F75" s="4" t="s">
        <v>279</v>
      </c>
      <c r="G75" s="4" t="s">
        <v>272</v>
      </c>
    </row>
    <row r="76" spans="1:7" ht="11.25">
      <c r="A76" s="4">
        <v>75</v>
      </c>
      <c r="B76" s="4" t="s">
        <v>26</v>
      </c>
      <c r="C76" s="4" t="s">
        <v>444</v>
      </c>
      <c r="D76" s="4" t="s">
        <v>445</v>
      </c>
      <c r="E76" s="4" t="s">
        <v>302</v>
      </c>
      <c r="F76" s="4" t="s">
        <v>279</v>
      </c>
      <c r="G76" s="4" t="s">
        <v>272</v>
      </c>
    </row>
    <row r="77" spans="1:7" ht="11.25">
      <c r="A77" s="4">
        <v>76</v>
      </c>
      <c r="B77" s="4" t="s">
        <v>26</v>
      </c>
      <c r="C77" s="4" t="s">
        <v>446</v>
      </c>
      <c r="D77" s="4" t="s">
        <v>447</v>
      </c>
      <c r="E77" s="4" t="s">
        <v>312</v>
      </c>
      <c r="F77" s="4" t="s">
        <v>272</v>
      </c>
      <c r="G77" s="4" t="s">
        <v>272</v>
      </c>
    </row>
    <row r="78" spans="1:7" ht="11.25">
      <c r="A78" s="4">
        <v>77</v>
      </c>
      <c r="B78" s="4" t="s">
        <v>26</v>
      </c>
      <c r="C78" s="4" t="s">
        <v>448</v>
      </c>
      <c r="D78" s="4" t="s">
        <v>449</v>
      </c>
      <c r="E78" s="4" t="s">
        <v>275</v>
      </c>
      <c r="F78" s="4" t="s">
        <v>272</v>
      </c>
      <c r="G78" s="4" t="s">
        <v>272</v>
      </c>
    </row>
    <row r="79" spans="1:7" ht="11.25">
      <c r="A79" s="4">
        <v>78</v>
      </c>
      <c r="B79" s="4" t="s">
        <v>26</v>
      </c>
      <c r="C79" s="4" t="s">
        <v>450</v>
      </c>
      <c r="D79" s="4" t="s">
        <v>451</v>
      </c>
      <c r="E79" s="4" t="s">
        <v>452</v>
      </c>
      <c r="F79" s="4" t="s">
        <v>272</v>
      </c>
      <c r="G79" s="4" t="s">
        <v>272</v>
      </c>
    </row>
    <row r="80" spans="1:7" ht="11.25">
      <c r="A80" s="4">
        <v>79</v>
      </c>
      <c r="B80" s="4" t="s">
        <v>26</v>
      </c>
      <c r="C80" s="4" t="s">
        <v>453</v>
      </c>
      <c r="D80" s="4" t="s">
        <v>454</v>
      </c>
      <c r="E80" s="4" t="s">
        <v>299</v>
      </c>
      <c r="F80" s="4" t="s">
        <v>272</v>
      </c>
      <c r="G80" s="4" t="s">
        <v>272</v>
      </c>
    </row>
    <row r="81" spans="1:7" ht="11.25">
      <c r="A81" s="4">
        <v>80</v>
      </c>
      <c r="B81" s="4" t="s">
        <v>26</v>
      </c>
      <c r="C81" s="4" t="s">
        <v>455</v>
      </c>
      <c r="D81" s="4" t="s">
        <v>456</v>
      </c>
      <c r="E81" s="4" t="s">
        <v>275</v>
      </c>
      <c r="F81" s="4" t="s">
        <v>272</v>
      </c>
      <c r="G81" s="4" t="s">
        <v>272</v>
      </c>
    </row>
    <row r="82" spans="1:7" ht="11.25">
      <c r="A82" s="4">
        <v>81</v>
      </c>
      <c r="B82" s="4" t="s">
        <v>26</v>
      </c>
      <c r="C82" s="4" t="s">
        <v>457</v>
      </c>
      <c r="D82" s="4" t="s">
        <v>458</v>
      </c>
      <c r="E82" s="4" t="s">
        <v>271</v>
      </c>
      <c r="F82" s="4" t="s">
        <v>279</v>
      </c>
      <c r="G82" s="4" t="s">
        <v>272</v>
      </c>
    </row>
    <row r="83" spans="1:7" ht="11.25">
      <c r="A83" s="4">
        <v>82</v>
      </c>
      <c r="B83" s="4" t="s">
        <v>26</v>
      </c>
      <c r="C83" s="4" t="s">
        <v>459</v>
      </c>
      <c r="D83" s="4" t="s">
        <v>460</v>
      </c>
      <c r="E83" s="4" t="s">
        <v>275</v>
      </c>
      <c r="F83" s="4" t="s">
        <v>272</v>
      </c>
      <c r="G83" s="4" t="s">
        <v>272</v>
      </c>
    </row>
    <row r="84" spans="1:7" ht="11.25">
      <c r="A84" s="4">
        <v>83</v>
      </c>
      <c r="B84" s="4" t="s">
        <v>26</v>
      </c>
      <c r="C84" s="4" t="s">
        <v>461</v>
      </c>
      <c r="D84" s="4" t="s">
        <v>462</v>
      </c>
      <c r="E84" s="4" t="s">
        <v>278</v>
      </c>
      <c r="F84" s="4" t="s">
        <v>398</v>
      </c>
      <c r="G84" s="4" t="s">
        <v>272</v>
      </c>
    </row>
    <row r="85" spans="1:7" ht="11.25">
      <c r="A85" s="4">
        <v>84</v>
      </c>
      <c r="B85" s="4" t="s">
        <v>26</v>
      </c>
      <c r="C85" s="4" t="s">
        <v>463</v>
      </c>
      <c r="D85" s="4" t="s">
        <v>464</v>
      </c>
      <c r="E85" s="4" t="s">
        <v>271</v>
      </c>
      <c r="F85" s="4" t="s">
        <v>272</v>
      </c>
      <c r="G85" s="4" t="s">
        <v>272</v>
      </c>
    </row>
    <row r="86" spans="1:7" ht="11.25">
      <c r="A86" s="4">
        <v>85</v>
      </c>
      <c r="B86" s="4" t="s">
        <v>26</v>
      </c>
      <c r="C86" s="4" t="s">
        <v>465</v>
      </c>
      <c r="D86" s="4" t="s">
        <v>466</v>
      </c>
      <c r="E86" s="4" t="s">
        <v>282</v>
      </c>
      <c r="F86" s="4" t="s">
        <v>272</v>
      </c>
      <c r="G86" s="4" t="s">
        <v>272</v>
      </c>
    </row>
    <row r="87" spans="1:7" ht="11.25">
      <c r="A87" s="4">
        <v>86</v>
      </c>
      <c r="B87" s="4" t="s">
        <v>26</v>
      </c>
      <c r="C87" s="4" t="s">
        <v>467</v>
      </c>
      <c r="D87" s="4" t="s">
        <v>468</v>
      </c>
      <c r="E87" s="4" t="s">
        <v>282</v>
      </c>
      <c r="F87" s="4" t="s">
        <v>272</v>
      </c>
      <c r="G87" s="4" t="s">
        <v>272</v>
      </c>
    </row>
    <row r="88" spans="1:7" ht="11.25">
      <c r="A88" s="4">
        <v>87</v>
      </c>
      <c r="B88" s="4" t="s">
        <v>26</v>
      </c>
      <c r="C88" s="4" t="s">
        <v>469</v>
      </c>
      <c r="D88" s="4" t="s">
        <v>470</v>
      </c>
      <c r="E88" s="4" t="s">
        <v>471</v>
      </c>
      <c r="F88" s="4" t="s">
        <v>272</v>
      </c>
      <c r="G88" s="4" t="s">
        <v>272</v>
      </c>
    </row>
    <row r="89" spans="1:7" ht="11.25">
      <c r="A89" s="4">
        <v>88</v>
      </c>
      <c r="B89" s="4" t="s">
        <v>26</v>
      </c>
      <c r="C89" s="4" t="s">
        <v>472</v>
      </c>
      <c r="D89" s="4" t="s">
        <v>473</v>
      </c>
      <c r="E89" s="4" t="s">
        <v>271</v>
      </c>
      <c r="F89" s="4" t="s">
        <v>272</v>
      </c>
      <c r="G89" s="4" t="s">
        <v>272</v>
      </c>
    </row>
    <row r="90" spans="1:7" ht="11.25">
      <c r="A90" s="4">
        <v>89</v>
      </c>
      <c r="B90" s="4" t="s">
        <v>26</v>
      </c>
      <c r="C90" s="4" t="s">
        <v>474</v>
      </c>
      <c r="D90" s="4" t="s">
        <v>475</v>
      </c>
      <c r="E90" s="4" t="s">
        <v>376</v>
      </c>
      <c r="F90" s="4" t="s">
        <v>272</v>
      </c>
      <c r="G90" s="4" t="s">
        <v>272</v>
      </c>
    </row>
    <row r="91" spans="1:7" ht="11.25">
      <c r="A91" s="4">
        <v>90</v>
      </c>
      <c r="B91" s="4" t="s">
        <v>26</v>
      </c>
      <c r="C91" s="4" t="s">
        <v>476</v>
      </c>
      <c r="D91" s="4" t="s">
        <v>477</v>
      </c>
      <c r="E91" s="4" t="s">
        <v>478</v>
      </c>
      <c r="F91" s="4" t="s">
        <v>272</v>
      </c>
      <c r="G91" s="4" t="s">
        <v>272</v>
      </c>
    </row>
    <row r="92" spans="1:7" ht="11.25">
      <c r="A92" s="4">
        <v>91</v>
      </c>
      <c r="B92" s="4" t="s">
        <v>26</v>
      </c>
      <c r="C92" s="4" t="s">
        <v>479</v>
      </c>
      <c r="D92" s="4" t="s">
        <v>480</v>
      </c>
      <c r="E92" s="4" t="s">
        <v>481</v>
      </c>
      <c r="F92" s="4" t="s">
        <v>272</v>
      </c>
      <c r="G92" s="4" t="s">
        <v>272</v>
      </c>
    </row>
    <row r="93" spans="1:7" ht="11.25">
      <c r="A93" s="4">
        <v>92</v>
      </c>
      <c r="B93" s="4" t="s">
        <v>26</v>
      </c>
      <c r="C93" s="4" t="s">
        <v>482</v>
      </c>
      <c r="D93" s="4" t="s">
        <v>483</v>
      </c>
      <c r="E93" s="4" t="s">
        <v>484</v>
      </c>
      <c r="F93" s="4" t="s">
        <v>485</v>
      </c>
      <c r="G93" s="4" t="s">
        <v>272</v>
      </c>
    </row>
    <row r="94" spans="1:7" ht="11.25">
      <c r="A94" s="4">
        <v>93</v>
      </c>
      <c r="B94" s="4" t="s">
        <v>26</v>
      </c>
      <c r="C94" s="4" t="s">
        <v>486</v>
      </c>
      <c r="D94" s="4" t="s">
        <v>483</v>
      </c>
      <c r="E94" s="4" t="s">
        <v>487</v>
      </c>
      <c r="F94" s="4" t="s">
        <v>272</v>
      </c>
      <c r="G94" s="4" t="s">
        <v>272</v>
      </c>
    </row>
    <row r="95" spans="1:7" ht="11.25">
      <c r="A95" s="4">
        <v>94</v>
      </c>
      <c r="B95" s="4" t="s">
        <v>26</v>
      </c>
      <c r="C95" s="4" t="s">
        <v>488</v>
      </c>
      <c r="D95" s="4" t="s">
        <v>489</v>
      </c>
      <c r="E95" s="4" t="s">
        <v>490</v>
      </c>
      <c r="F95" s="4" t="s">
        <v>272</v>
      </c>
      <c r="G95" s="4" t="s">
        <v>272</v>
      </c>
    </row>
    <row r="96" spans="1:7" ht="11.25">
      <c r="A96" s="4">
        <v>95</v>
      </c>
      <c r="B96" s="4" t="s">
        <v>26</v>
      </c>
      <c r="C96" s="4" t="s">
        <v>491</v>
      </c>
      <c r="D96" s="4" t="s">
        <v>492</v>
      </c>
      <c r="E96" s="4" t="s">
        <v>290</v>
      </c>
      <c r="F96" s="4" t="s">
        <v>272</v>
      </c>
      <c r="G96" s="4" t="s">
        <v>272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 customWidth="1"/>
  </cols>
  <sheetData>
    <row r="1" spans="1:4" ht="24" customHeight="1">
      <c r="A1" s="180" t="s">
        <v>116</v>
      </c>
      <c r="B1" s="180" t="s">
        <v>117</v>
      </c>
      <c r="C1" s="180" t="s">
        <v>118</v>
      </c>
      <c r="D1" s="9"/>
    </row>
    <row r="2" spans="1:3" ht="11.25">
      <c r="A2" s="216">
        <v>42818.69119212963</v>
      </c>
      <c r="B2" s="11" t="s">
        <v>259</v>
      </c>
      <c r="C2" s="11" t="s">
        <v>260</v>
      </c>
    </row>
    <row r="3" spans="1:3" ht="11.25">
      <c r="A3" s="216">
        <v>42818.691203703704</v>
      </c>
      <c r="B3" s="11" t="s">
        <v>261</v>
      </c>
      <c r="C3" s="11" t="s">
        <v>260</v>
      </c>
    </row>
    <row r="4" spans="1:3" ht="11.25">
      <c r="A4" s="216">
        <v>42818.69153935185</v>
      </c>
      <c r="B4" s="11" t="s">
        <v>259</v>
      </c>
      <c r="C4" s="11" t="s">
        <v>260</v>
      </c>
    </row>
    <row r="5" spans="1:3" ht="11.25">
      <c r="A5" s="216">
        <v>42818.69153935185</v>
      </c>
      <c r="B5" s="11" t="s">
        <v>261</v>
      </c>
      <c r="C5" s="11" t="s">
        <v>260</v>
      </c>
    </row>
    <row r="6" spans="1:3" ht="11.25">
      <c r="A6" s="216">
        <v>42821.450219907405</v>
      </c>
      <c r="B6" s="11" t="s">
        <v>259</v>
      </c>
      <c r="C6" s="11" t="s">
        <v>260</v>
      </c>
    </row>
    <row r="7" spans="1:3" ht="11.25">
      <c r="A7" s="216">
        <v>42821.450219907405</v>
      </c>
      <c r="B7" s="11" t="s">
        <v>261</v>
      </c>
      <c r="C7" s="11" t="s">
        <v>260</v>
      </c>
    </row>
    <row r="8" spans="1:3" ht="11.25">
      <c r="A8" s="216">
        <v>42821.45034722222</v>
      </c>
      <c r="B8" s="11" t="s">
        <v>259</v>
      </c>
      <c r="C8" s="11" t="s">
        <v>260</v>
      </c>
    </row>
    <row r="9" spans="1:3" ht="11.25">
      <c r="A9" s="216">
        <v>42821.45034722222</v>
      </c>
      <c r="B9" s="11" t="s">
        <v>261</v>
      </c>
      <c r="C9" s="11" t="s">
        <v>260</v>
      </c>
    </row>
    <row r="10" spans="1:3" ht="11.25">
      <c r="A10" s="216">
        <v>42821.450578703705</v>
      </c>
      <c r="B10" s="11" t="s">
        <v>259</v>
      </c>
      <c r="C10" s="11" t="s">
        <v>260</v>
      </c>
    </row>
    <row r="11" spans="1:3" ht="11.25">
      <c r="A11" s="216">
        <v>42821.450578703705</v>
      </c>
      <c r="B11" s="11" t="s">
        <v>261</v>
      </c>
      <c r="C11" s="11" t="s">
        <v>260</v>
      </c>
    </row>
    <row r="12" spans="1:3" ht="11.25">
      <c r="A12" s="216">
        <v>42822.6378125</v>
      </c>
      <c r="B12" s="11" t="s">
        <v>259</v>
      </c>
      <c r="C12" s="11" t="s">
        <v>260</v>
      </c>
    </row>
    <row r="13" spans="1:3" ht="11.25">
      <c r="A13" s="216">
        <v>42822.637824074074</v>
      </c>
      <c r="B13" s="11" t="s">
        <v>261</v>
      </c>
      <c r="C13" s="11" t="s">
        <v>260</v>
      </c>
    </row>
    <row r="14" spans="1:3" ht="11.25">
      <c r="A14" s="216">
        <v>42822.65837962963</v>
      </c>
      <c r="B14" s="11" t="s">
        <v>259</v>
      </c>
      <c r="C14" s="11" t="s">
        <v>260</v>
      </c>
    </row>
    <row r="15" spans="1:3" ht="11.25">
      <c r="A15" s="216">
        <v>42822.65837962963</v>
      </c>
      <c r="B15" s="11" t="s">
        <v>261</v>
      </c>
      <c r="C15" s="11" t="s">
        <v>260</v>
      </c>
    </row>
    <row r="16" spans="1:3" ht="11.25">
      <c r="A16" s="216">
        <v>42823.44299768518</v>
      </c>
      <c r="B16" s="11" t="s">
        <v>259</v>
      </c>
      <c r="C16" s="11" t="s">
        <v>260</v>
      </c>
    </row>
    <row r="17" spans="1:3" ht="11.25">
      <c r="A17" s="216">
        <v>42823.44299768518</v>
      </c>
      <c r="B17" s="11" t="s">
        <v>261</v>
      </c>
      <c r="C17" s="11" t="s">
        <v>260</v>
      </c>
    </row>
    <row r="18" spans="1:3" ht="11.25">
      <c r="A18" s="216">
        <v>42837.61216435185</v>
      </c>
      <c r="B18" s="11" t="s">
        <v>259</v>
      </c>
      <c r="C18" s="11" t="s">
        <v>260</v>
      </c>
    </row>
    <row r="19" spans="1:3" ht="11.25">
      <c r="A19" s="216">
        <v>42837.61216435185</v>
      </c>
      <c r="B19" s="11" t="s">
        <v>261</v>
      </c>
      <c r="C19" s="11" t="s">
        <v>260</v>
      </c>
    </row>
  </sheetData>
  <sheetProtection password="BC0D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77" customWidth="1"/>
    <col min="27" max="36" width="9.140625" style="178" customWidth="1"/>
    <col min="37" max="16384" width="9.140625" style="177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N34" sqref="N34:N36"/>
    </sheetView>
  </sheetViews>
  <sheetFormatPr defaultColWidth="9.140625" defaultRowHeight="11.25"/>
  <cols>
    <col min="1" max="16384" width="9.140625" style="214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21"/>
  </sheetPr>
  <dimension ref="A1:J27"/>
  <sheetViews>
    <sheetView showGridLines="0" tabSelected="1" zoomScalePageLayoutView="0" workbookViewId="0" topLeftCell="D15">
      <selection activeCell="H24" sqref="H24"/>
    </sheetView>
  </sheetViews>
  <sheetFormatPr defaultColWidth="9.140625" defaultRowHeight="11.25"/>
  <cols>
    <col min="1" max="1" width="10.7109375" style="24" hidden="1" customWidth="1"/>
    <col min="2" max="2" width="10.7109375" style="21" hidden="1" customWidth="1"/>
    <col min="3" max="3" width="3.7109375" style="25" hidden="1" customWidth="1"/>
    <col min="4" max="4" width="3.7109375" style="30" customWidth="1"/>
    <col min="5" max="5" width="28.28125" style="30" customWidth="1"/>
    <col min="6" max="6" width="50.7109375" style="30" customWidth="1"/>
    <col min="7" max="7" width="8.28125" style="29" customWidth="1"/>
    <col min="8" max="16384" width="9.140625" style="30" customWidth="1"/>
  </cols>
  <sheetData>
    <row r="1" spans="1:7" s="22" customFormat="1" ht="13.5" customHeight="1" hidden="1">
      <c r="A1" s="20"/>
      <c r="B1" s="21"/>
      <c r="G1" s="23"/>
    </row>
    <row r="2" spans="1:7" s="22" customFormat="1" ht="12" customHeight="1" hidden="1">
      <c r="A2" s="20"/>
      <c r="B2" s="21"/>
      <c r="G2" s="23"/>
    </row>
    <row r="4" spans="4:6" ht="11.25">
      <c r="D4" s="26"/>
      <c r="E4" s="27"/>
      <c r="F4" s="28" t="str">
        <f>version</f>
        <v>Версия 1.0</v>
      </c>
    </row>
    <row r="5" spans="4:7" ht="30.75" customHeight="1">
      <c r="D5" s="31"/>
      <c r="E5" s="256" t="s">
        <v>160</v>
      </c>
      <c r="F5" s="256"/>
      <c r="G5" s="32"/>
    </row>
    <row r="6" spans="4:7" ht="11.25">
      <c r="D6" s="26"/>
      <c r="E6" s="33"/>
      <c r="F6" s="34"/>
      <c r="G6" s="32"/>
    </row>
    <row r="7" spans="4:7" ht="19.5">
      <c r="D7" s="31"/>
      <c r="E7" s="33" t="s">
        <v>91</v>
      </c>
      <c r="F7" s="35" t="s">
        <v>26</v>
      </c>
      <c r="G7" s="32"/>
    </row>
    <row r="8" spans="1:7" ht="3.75" customHeight="1">
      <c r="A8" s="36"/>
      <c r="D8" s="37"/>
      <c r="E8" s="33"/>
      <c r="F8" s="38"/>
      <c r="G8" s="39"/>
    </row>
    <row r="9" spans="4:7" ht="19.5">
      <c r="D9" s="31"/>
      <c r="E9" s="49" t="s">
        <v>92</v>
      </c>
      <c r="F9" s="50">
        <v>2018</v>
      </c>
      <c r="G9" s="26"/>
    </row>
    <row r="10" spans="3:7" ht="30" customHeight="1">
      <c r="C10" s="41"/>
      <c r="D10" s="37"/>
      <c r="E10" s="43"/>
      <c r="F10" s="38"/>
      <c r="G10" s="40"/>
    </row>
    <row r="11" spans="3:10" ht="22.5">
      <c r="C11" s="41"/>
      <c r="D11" s="42"/>
      <c r="E11" s="43" t="s">
        <v>124</v>
      </c>
      <c r="F11" s="55" t="s">
        <v>345</v>
      </c>
      <c r="G11" s="40"/>
      <c r="H11" s="44"/>
      <c r="J11" s="51"/>
    </row>
    <row r="12" spans="3:10" ht="19.5">
      <c r="C12" s="41"/>
      <c r="D12" s="42"/>
      <c r="E12" s="43" t="s">
        <v>93</v>
      </c>
      <c r="F12" s="55" t="s">
        <v>346</v>
      </c>
      <c r="G12" s="40"/>
      <c r="H12" s="44"/>
      <c r="J12" s="51"/>
    </row>
    <row r="13" spans="3:10" ht="19.5">
      <c r="C13" s="41"/>
      <c r="D13" s="42"/>
      <c r="E13" s="43" t="s">
        <v>94</v>
      </c>
      <c r="F13" s="55" t="s">
        <v>347</v>
      </c>
      <c r="G13" s="40"/>
      <c r="H13" s="44"/>
      <c r="J13" s="51"/>
    </row>
    <row r="14" spans="1:7" ht="19.5" customHeight="1">
      <c r="A14" s="46"/>
      <c r="D14" s="26"/>
      <c r="F14" s="54" t="s">
        <v>125</v>
      </c>
      <c r="G14" s="39"/>
    </row>
    <row r="15" spans="1:7" ht="19.5" customHeight="1">
      <c r="A15" s="46"/>
      <c r="B15" s="47"/>
      <c r="D15" s="48"/>
      <c r="E15" s="45" t="s">
        <v>222</v>
      </c>
      <c r="F15" s="228" t="s">
        <v>493</v>
      </c>
      <c r="G15" s="39"/>
    </row>
    <row r="16" spans="1:7" ht="19.5" customHeight="1">
      <c r="A16" s="46"/>
      <c r="B16" s="47"/>
      <c r="D16" s="48"/>
      <c r="E16" s="45" t="s">
        <v>223</v>
      </c>
      <c r="F16" s="228" t="s">
        <v>493</v>
      </c>
      <c r="G16" s="39"/>
    </row>
    <row r="17" spans="1:7" ht="19.5" customHeight="1">
      <c r="A17" s="46"/>
      <c r="D17" s="26"/>
      <c r="F17" s="54" t="s">
        <v>126</v>
      </c>
      <c r="G17" s="39"/>
    </row>
    <row r="18" spans="1:7" ht="19.5" customHeight="1">
      <c r="A18" s="46"/>
      <c r="B18" s="47"/>
      <c r="D18" s="48"/>
      <c r="E18" s="45" t="s">
        <v>0</v>
      </c>
      <c r="F18" s="228" t="s">
        <v>494</v>
      </c>
      <c r="G18" s="39"/>
    </row>
    <row r="19" spans="1:7" ht="19.5" customHeight="1">
      <c r="A19" s="46"/>
      <c r="B19" s="47"/>
      <c r="D19" s="48"/>
      <c r="E19" s="45" t="s">
        <v>2</v>
      </c>
      <c r="F19" s="228" t="s">
        <v>495</v>
      </c>
      <c r="G19" s="39"/>
    </row>
    <row r="20" spans="1:7" ht="19.5" customHeight="1">
      <c r="A20" s="46"/>
      <c r="D20" s="26"/>
      <c r="F20" s="54" t="s">
        <v>127</v>
      </c>
      <c r="G20" s="39"/>
    </row>
    <row r="21" spans="1:7" ht="19.5" customHeight="1">
      <c r="A21" s="46"/>
      <c r="B21" s="47"/>
      <c r="D21" s="48"/>
      <c r="E21" s="45" t="s">
        <v>0</v>
      </c>
      <c r="F21" s="228" t="s">
        <v>504</v>
      </c>
      <c r="G21" s="39"/>
    </row>
    <row r="22" spans="1:7" ht="19.5" customHeight="1">
      <c r="A22" s="46"/>
      <c r="B22" s="47"/>
      <c r="D22" s="48"/>
      <c r="E22" s="45" t="s">
        <v>2</v>
      </c>
      <c r="F22" s="228" t="s">
        <v>496</v>
      </c>
      <c r="G22" s="39"/>
    </row>
    <row r="23" spans="1:7" ht="19.5" customHeight="1">
      <c r="A23" s="46"/>
      <c r="D23" s="26"/>
      <c r="F23" s="54" t="s">
        <v>9</v>
      </c>
      <c r="G23" s="39"/>
    </row>
    <row r="24" spans="1:7" ht="19.5" customHeight="1">
      <c r="A24" s="46"/>
      <c r="B24" s="47"/>
      <c r="D24" s="48"/>
      <c r="E24" s="45" t="s">
        <v>0</v>
      </c>
      <c r="F24" s="229" t="s">
        <v>497</v>
      </c>
      <c r="G24" s="39"/>
    </row>
    <row r="25" spans="1:7" ht="19.5" customHeight="1">
      <c r="A25" s="46"/>
      <c r="B25" s="47"/>
      <c r="D25" s="48"/>
      <c r="E25" s="45" t="s">
        <v>2</v>
      </c>
      <c r="F25" s="229" t="s">
        <v>498</v>
      </c>
      <c r="G25" s="39"/>
    </row>
    <row r="26" spans="1:7" ht="19.5" customHeight="1">
      <c r="A26" s="46"/>
      <c r="B26" s="47"/>
      <c r="D26" s="48"/>
      <c r="E26" s="45" t="s">
        <v>1</v>
      </c>
      <c r="F26" s="229" t="s">
        <v>499</v>
      </c>
      <c r="G26" s="39"/>
    </row>
    <row r="27" spans="1:7" ht="19.5" customHeight="1">
      <c r="A27" s="46"/>
      <c r="B27" s="47"/>
      <c r="D27" s="48"/>
      <c r="E27" s="45" t="s">
        <v>3</v>
      </c>
      <c r="F27" s="229" t="s">
        <v>500</v>
      </c>
      <c r="G27" s="39"/>
    </row>
  </sheetData>
  <sheetProtection password="BC0D" sheet="1" objects="1" scenarios="1" formatColumns="0" formatRows="0"/>
  <mergeCells count="1">
    <mergeCell ref="E5:F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24:F27 F21:F22 F18:F19 F15:F16">
      <formula1>900</formula1>
    </dataValidation>
  </dataValidations>
  <printOptions/>
  <pageMargins left="0.75" right="0.75" top="1" bottom="1" header="0.5" footer="0.5"/>
  <pageSetup horizontalDpi="600" verticalDpi="60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0"/>
  </sheetPr>
  <dimension ref="A1:W41"/>
  <sheetViews>
    <sheetView showGridLines="0" zoomScaleSheetLayoutView="55" zoomScalePageLayoutView="0" workbookViewId="0" topLeftCell="C1">
      <pane xSplit="4" ySplit="11" topLeftCell="G12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I28" sqref="I28"/>
    </sheetView>
  </sheetViews>
  <sheetFormatPr defaultColWidth="14.140625" defaultRowHeight="11.25"/>
  <cols>
    <col min="1" max="1" width="14.140625" style="99" hidden="1" customWidth="1"/>
    <col min="2" max="2" width="14.140625" style="58" hidden="1" customWidth="1"/>
    <col min="3" max="3" width="3.7109375" style="77" customWidth="1"/>
    <col min="4" max="4" width="7.140625" style="78" customWidth="1"/>
    <col min="5" max="5" width="41.8515625" style="79" customWidth="1"/>
    <col min="6" max="6" width="9.8515625" style="79" customWidth="1"/>
    <col min="7" max="22" width="10.7109375" style="79" customWidth="1"/>
    <col min="23" max="23" width="14.140625" style="79" customWidth="1"/>
    <col min="24" max="16384" width="14.140625" style="59" customWidth="1"/>
  </cols>
  <sheetData>
    <row r="1" spans="1:23" s="68" customFormat="1" ht="12" hidden="1">
      <c r="A1" s="61"/>
      <c r="B1" s="62">
        <v>0</v>
      </c>
      <c r="C1" s="63">
        <v>0</v>
      </c>
      <c r="D1" s="63">
        <v>0</v>
      </c>
      <c r="E1" s="64">
        <f>god</f>
        <v>2018</v>
      </c>
      <c r="F1" s="65"/>
      <c r="G1" s="66" t="s">
        <v>5</v>
      </c>
      <c r="H1" s="67" t="s">
        <v>5</v>
      </c>
      <c r="I1" s="67" t="s">
        <v>5</v>
      </c>
      <c r="J1" s="67" t="s">
        <v>128</v>
      </c>
      <c r="K1" s="67" t="s">
        <v>132</v>
      </c>
      <c r="L1" s="67" t="s">
        <v>133</v>
      </c>
      <c r="M1" s="67" t="s">
        <v>134</v>
      </c>
      <c r="N1" s="67" t="s">
        <v>135</v>
      </c>
      <c r="O1" s="67" t="s">
        <v>136</v>
      </c>
      <c r="P1" s="67" t="s">
        <v>137</v>
      </c>
      <c r="Q1" s="67" t="s">
        <v>138</v>
      </c>
      <c r="R1" s="67" t="s">
        <v>139</v>
      </c>
      <c r="S1" s="67" t="s">
        <v>140</v>
      </c>
      <c r="T1" s="67" t="s">
        <v>141</v>
      </c>
      <c r="U1" s="67" t="s">
        <v>142</v>
      </c>
      <c r="V1" s="67" t="s">
        <v>5</v>
      </c>
      <c r="W1" s="65"/>
    </row>
    <row r="2" spans="1:22" s="70" customFormat="1" ht="11.25" hidden="1">
      <c r="A2" s="69"/>
      <c r="D2" s="71"/>
      <c r="G2" s="72">
        <f>$E$1-2</f>
        <v>2016</v>
      </c>
      <c r="H2" s="72">
        <f>$E$1-2</f>
        <v>2016</v>
      </c>
      <c r="I2" s="72">
        <f>$E$1-1</f>
        <v>2017</v>
      </c>
      <c r="J2" s="72">
        <f aca="true" t="shared" si="0" ref="J2:V2">$E$1</f>
        <v>2018</v>
      </c>
      <c r="K2" s="72">
        <f t="shared" si="0"/>
        <v>2018</v>
      </c>
      <c r="L2" s="72">
        <f t="shared" si="0"/>
        <v>2018</v>
      </c>
      <c r="M2" s="72">
        <f t="shared" si="0"/>
        <v>2018</v>
      </c>
      <c r="N2" s="72">
        <f t="shared" si="0"/>
        <v>2018</v>
      </c>
      <c r="O2" s="72">
        <f t="shared" si="0"/>
        <v>2018</v>
      </c>
      <c r="P2" s="72">
        <f t="shared" si="0"/>
        <v>2018</v>
      </c>
      <c r="Q2" s="72">
        <f t="shared" si="0"/>
        <v>2018</v>
      </c>
      <c r="R2" s="72">
        <f t="shared" si="0"/>
        <v>2018</v>
      </c>
      <c r="S2" s="72">
        <f t="shared" si="0"/>
        <v>2018</v>
      </c>
      <c r="T2" s="72">
        <f t="shared" si="0"/>
        <v>2018</v>
      </c>
      <c r="U2" s="72">
        <f t="shared" si="0"/>
        <v>2018</v>
      </c>
      <c r="V2" s="72">
        <f t="shared" si="0"/>
        <v>2018</v>
      </c>
    </row>
    <row r="3" spans="1:22" s="67" customFormat="1" ht="11.25" hidden="1">
      <c r="A3" s="73"/>
      <c r="D3" s="74"/>
      <c r="G3" s="67" t="s">
        <v>161</v>
      </c>
      <c r="H3" s="67" t="s">
        <v>162</v>
      </c>
      <c r="I3" s="67" t="s">
        <v>161</v>
      </c>
      <c r="J3" s="67" t="s">
        <v>161</v>
      </c>
      <c r="K3" s="67" t="s">
        <v>161</v>
      </c>
      <c r="L3" s="67" t="s">
        <v>161</v>
      </c>
      <c r="M3" s="67" t="s">
        <v>161</v>
      </c>
      <c r="N3" s="67" t="s">
        <v>161</v>
      </c>
      <c r="O3" s="67" t="s">
        <v>161</v>
      </c>
      <c r="P3" s="67" t="s">
        <v>161</v>
      </c>
      <c r="Q3" s="67" t="s">
        <v>161</v>
      </c>
      <c r="R3" s="67" t="s">
        <v>161</v>
      </c>
      <c r="S3" s="67" t="s">
        <v>161</v>
      </c>
      <c r="T3" s="67" t="s">
        <v>161</v>
      </c>
      <c r="U3" s="67" t="s">
        <v>161</v>
      </c>
      <c r="V3" s="67" t="s">
        <v>161</v>
      </c>
    </row>
    <row r="4" spans="1:4" s="79" customFormat="1" ht="11.25" hidden="1">
      <c r="A4" s="75"/>
      <c r="B4" s="76"/>
      <c r="C4" s="77"/>
      <c r="D4" s="78"/>
    </row>
    <row r="5" spans="1:4" s="79" customFormat="1" ht="11.25" hidden="1">
      <c r="A5" s="75"/>
      <c r="B5" s="76"/>
      <c r="C5" s="77"/>
      <c r="D5" s="78"/>
    </row>
    <row r="6" spans="1:4" s="79" customFormat="1" ht="11.25" hidden="1">
      <c r="A6" s="80"/>
      <c r="B6" s="76"/>
      <c r="C6" s="77"/>
      <c r="D6" s="78"/>
    </row>
    <row r="7" spans="1:22" s="85" customFormat="1" ht="11.25">
      <c r="A7" s="81"/>
      <c r="B7" s="82"/>
      <c r="C7" s="83"/>
      <c r="D7" s="84"/>
      <c r="V7" s="86" t="s">
        <v>163</v>
      </c>
    </row>
    <row r="8" spans="1:23" s="79" customFormat="1" ht="33.75" customHeight="1">
      <c r="A8" s="80"/>
      <c r="B8" s="76"/>
      <c r="C8" s="87"/>
      <c r="D8" s="258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МУП городского поселения город Россошь "Городские электрические сети" по технологическому расходу электроэнергии (мощности) - потерям в электрических сетях на 2018 год в регионе: Воронежская область</v>
      </c>
      <c r="E8" s="258"/>
      <c r="F8" s="258"/>
      <c r="G8" s="258"/>
      <c r="H8" s="258"/>
      <c r="I8" s="258"/>
      <c r="J8" s="258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88"/>
    </row>
    <row r="9" spans="1:22" s="93" customFormat="1" ht="11.25">
      <c r="A9" s="89"/>
      <c r="B9" s="90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 s="79" customFormat="1" ht="52.5" customHeight="1">
      <c r="A10" s="80"/>
      <c r="B10" s="76"/>
      <c r="C10" s="77"/>
      <c r="D10" s="181" t="s">
        <v>8</v>
      </c>
      <c r="E10" s="181" t="s">
        <v>164</v>
      </c>
      <c r="F10" s="182" t="s">
        <v>165</v>
      </c>
      <c r="G10" s="183" t="str">
        <f aca="true" t="shared" si="1" ref="G10:V10">G3&amp;" "&amp;G2&amp;" "&amp;G1</f>
        <v>План 2016 Год</v>
      </c>
      <c r="H10" s="183" t="str">
        <f t="shared" si="1"/>
        <v>Факт 2016 Год</v>
      </c>
      <c r="I10" s="183" t="str">
        <f t="shared" si="1"/>
        <v>План 2017 Год</v>
      </c>
      <c r="J10" s="183" t="str">
        <f t="shared" si="1"/>
        <v>План 2018 Январь</v>
      </c>
      <c r="K10" s="183" t="str">
        <f t="shared" si="1"/>
        <v>План 2018 Февраль</v>
      </c>
      <c r="L10" s="183" t="str">
        <f t="shared" si="1"/>
        <v>План 2018 Март</v>
      </c>
      <c r="M10" s="183" t="str">
        <f t="shared" si="1"/>
        <v>План 2018 Апрель</v>
      </c>
      <c r="N10" s="183" t="str">
        <f t="shared" si="1"/>
        <v>План 2018 Май</v>
      </c>
      <c r="O10" s="183" t="str">
        <f t="shared" si="1"/>
        <v>План 2018 Июнь</v>
      </c>
      <c r="P10" s="183" t="str">
        <f t="shared" si="1"/>
        <v>План 2018 Июль</v>
      </c>
      <c r="Q10" s="183" t="str">
        <f t="shared" si="1"/>
        <v>План 2018 Август</v>
      </c>
      <c r="R10" s="183" t="str">
        <f t="shared" si="1"/>
        <v>План 2018 Сентябрь</v>
      </c>
      <c r="S10" s="183" t="str">
        <f t="shared" si="1"/>
        <v>План 2018 Октябрь</v>
      </c>
      <c r="T10" s="183" t="str">
        <f t="shared" si="1"/>
        <v>План 2018 Ноябрь</v>
      </c>
      <c r="U10" s="183" t="str">
        <f t="shared" si="1"/>
        <v>План 2018 Декабрь</v>
      </c>
      <c r="V10" s="183" t="str">
        <f t="shared" si="1"/>
        <v>План 2018 Год</v>
      </c>
    </row>
    <row r="11" spans="1:22" s="79" customFormat="1" ht="11.25">
      <c r="A11" s="80"/>
      <c r="B11" s="76"/>
      <c r="C11" s="77"/>
      <c r="D11" s="184">
        <v>1</v>
      </c>
      <c r="E11" s="184">
        <v>2</v>
      </c>
      <c r="F11" s="184">
        <v>3</v>
      </c>
      <c r="G11" s="184">
        <v>4</v>
      </c>
      <c r="H11" s="184">
        <v>5</v>
      </c>
      <c r="I11" s="184">
        <v>6</v>
      </c>
      <c r="J11" s="184">
        <v>7</v>
      </c>
      <c r="K11" s="184">
        <v>8</v>
      </c>
      <c r="L11" s="184">
        <v>9</v>
      </c>
      <c r="M11" s="184">
        <v>10</v>
      </c>
      <c r="N11" s="184">
        <v>11</v>
      </c>
      <c r="O11" s="184">
        <v>12</v>
      </c>
      <c r="P11" s="184">
        <v>13</v>
      </c>
      <c r="Q11" s="184">
        <v>14</v>
      </c>
      <c r="R11" s="184">
        <v>15</v>
      </c>
      <c r="S11" s="184">
        <v>16</v>
      </c>
      <c r="T11" s="184">
        <v>17</v>
      </c>
      <c r="U11" s="184">
        <v>18</v>
      </c>
      <c r="V11" s="184">
        <v>19</v>
      </c>
    </row>
    <row r="12" spans="1:22" s="79" customFormat="1" ht="11.25">
      <c r="A12" s="80"/>
      <c r="B12" s="76"/>
      <c r="C12" s="77"/>
      <c r="D12" s="115"/>
      <c r="E12" s="115" t="s">
        <v>152</v>
      </c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2" s="79" customFormat="1" ht="12" customHeight="1">
      <c r="A13" s="80" t="s">
        <v>143</v>
      </c>
      <c r="B13" s="76" t="s">
        <v>166</v>
      </c>
      <c r="C13" s="77"/>
      <c r="D13" s="118">
        <v>1</v>
      </c>
      <c r="E13" s="119" t="s">
        <v>167</v>
      </c>
      <c r="F13" s="118" t="s">
        <v>114</v>
      </c>
      <c r="G13" s="133">
        <v>119.1733</v>
      </c>
      <c r="H13" s="133">
        <v>131.046</v>
      </c>
      <c r="I13" s="133">
        <v>119.1733</v>
      </c>
      <c r="J13" s="133">
        <v>12.4717</v>
      </c>
      <c r="K13" s="133">
        <v>11.2917</v>
      </c>
      <c r="L13" s="133">
        <v>11.4017</v>
      </c>
      <c r="M13" s="133">
        <v>9.0197</v>
      </c>
      <c r="N13" s="133">
        <v>8.1697</v>
      </c>
      <c r="O13" s="133">
        <v>7.7487</v>
      </c>
      <c r="P13" s="133">
        <v>8.2613</v>
      </c>
      <c r="Q13" s="133">
        <v>8.2813</v>
      </c>
      <c r="R13" s="133">
        <v>8.2833</v>
      </c>
      <c r="S13" s="133">
        <v>10.2843</v>
      </c>
      <c r="T13" s="133">
        <v>11.1243</v>
      </c>
      <c r="U13" s="133">
        <v>12.8355</v>
      </c>
      <c r="V13" s="134">
        <f>SUM(J13:U13)</f>
        <v>119.17320000000001</v>
      </c>
    </row>
    <row r="14" spans="1:22" s="79" customFormat="1" ht="22.5">
      <c r="A14" s="80" t="s">
        <v>144</v>
      </c>
      <c r="B14" s="76" t="s">
        <v>168</v>
      </c>
      <c r="C14" s="77"/>
      <c r="D14" s="118">
        <v>2</v>
      </c>
      <c r="E14" s="119" t="s">
        <v>169</v>
      </c>
      <c r="F14" s="118" t="s">
        <v>114</v>
      </c>
      <c r="G14" s="135">
        <f aca="true" t="shared" si="2" ref="G14:U14">SUM(G15:G16)</f>
        <v>18.8294</v>
      </c>
      <c r="H14" s="135">
        <f t="shared" si="2"/>
        <v>25.25</v>
      </c>
      <c r="I14" s="135">
        <f t="shared" si="2"/>
        <v>18.8294</v>
      </c>
      <c r="J14" s="135">
        <f t="shared" si="2"/>
        <v>2.3145</v>
      </c>
      <c r="K14" s="135">
        <f t="shared" si="2"/>
        <v>2.3565</v>
      </c>
      <c r="L14" s="135">
        <f t="shared" si="2"/>
        <v>2.3999</v>
      </c>
      <c r="M14" s="135">
        <f t="shared" si="2"/>
        <v>0.8739</v>
      </c>
      <c r="N14" s="135">
        <f t="shared" si="2"/>
        <v>0.7758</v>
      </c>
      <c r="O14" s="135">
        <f t="shared" si="2"/>
        <v>0.7758</v>
      </c>
      <c r="P14" s="135">
        <f t="shared" si="2"/>
        <v>0.9574</v>
      </c>
      <c r="Q14" s="135">
        <f t="shared" si="2"/>
        <v>0.7064</v>
      </c>
      <c r="R14" s="135">
        <f t="shared" si="2"/>
        <v>0.6563</v>
      </c>
      <c r="S14" s="135">
        <f t="shared" si="2"/>
        <v>1.8554</v>
      </c>
      <c r="T14" s="135">
        <f t="shared" si="2"/>
        <v>2.2554</v>
      </c>
      <c r="U14" s="135">
        <f t="shared" si="2"/>
        <v>2.9021</v>
      </c>
      <c r="V14" s="134">
        <f>SUM(J14:U14)</f>
        <v>18.8294</v>
      </c>
    </row>
    <row r="15" spans="1:22" s="79" customFormat="1" ht="11.25">
      <c r="A15" s="80" t="s">
        <v>170</v>
      </c>
      <c r="B15" s="76" t="s">
        <v>171</v>
      </c>
      <c r="C15" s="77"/>
      <c r="D15" s="118" t="s">
        <v>153</v>
      </c>
      <c r="E15" s="120" t="s">
        <v>171</v>
      </c>
      <c r="F15" s="118" t="s">
        <v>114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4">
        <f>SUM(J15:U15)</f>
        <v>0</v>
      </c>
    </row>
    <row r="16" spans="1:22" ht="22.5">
      <c r="A16" s="80" t="s">
        <v>172</v>
      </c>
      <c r="B16" s="76" t="s">
        <v>173</v>
      </c>
      <c r="D16" s="118" t="s">
        <v>154</v>
      </c>
      <c r="E16" s="120" t="s">
        <v>173</v>
      </c>
      <c r="F16" s="118" t="s">
        <v>114</v>
      </c>
      <c r="G16" s="136">
        <v>18.8294</v>
      </c>
      <c r="H16" s="136">
        <v>25.25</v>
      </c>
      <c r="I16" s="136">
        <v>18.8294</v>
      </c>
      <c r="J16" s="136">
        <v>2.3145</v>
      </c>
      <c r="K16" s="136">
        <v>2.3565</v>
      </c>
      <c r="L16" s="136">
        <v>2.3999</v>
      </c>
      <c r="M16" s="136">
        <v>0.8739</v>
      </c>
      <c r="N16" s="136">
        <v>0.7758</v>
      </c>
      <c r="O16" s="136">
        <v>0.7758</v>
      </c>
      <c r="P16" s="136">
        <v>0.9574</v>
      </c>
      <c r="Q16" s="136">
        <v>0.7064</v>
      </c>
      <c r="R16" s="136">
        <v>0.6563</v>
      </c>
      <c r="S16" s="136">
        <v>1.8554</v>
      </c>
      <c r="T16" s="136">
        <v>2.2554</v>
      </c>
      <c r="U16" s="136">
        <v>2.9021</v>
      </c>
      <c r="V16" s="134">
        <f>SUM(J16:U16)</f>
        <v>18.8294</v>
      </c>
    </row>
    <row r="17" spans="1:22" ht="12">
      <c r="A17" s="80" t="s">
        <v>145</v>
      </c>
      <c r="B17" s="76" t="s">
        <v>174</v>
      </c>
      <c r="D17" s="118">
        <v>3</v>
      </c>
      <c r="E17" s="121" t="s">
        <v>175</v>
      </c>
      <c r="F17" s="122" t="s">
        <v>176</v>
      </c>
      <c r="G17" s="135">
        <f aca="true" t="shared" si="3" ref="G17:V17">IF(G13=0,0,G14/G13*100)</f>
        <v>15.800015607522827</v>
      </c>
      <c r="H17" s="135">
        <f t="shared" si="3"/>
        <v>19.268043282511485</v>
      </c>
      <c r="I17" s="135">
        <f t="shared" si="3"/>
        <v>15.800015607522827</v>
      </c>
      <c r="J17" s="135">
        <f t="shared" si="3"/>
        <v>18.55801534674503</v>
      </c>
      <c r="K17" s="135">
        <f t="shared" si="3"/>
        <v>20.869311086904542</v>
      </c>
      <c r="L17" s="135">
        <f t="shared" si="3"/>
        <v>21.04861555732917</v>
      </c>
      <c r="M17" s="135">
        <f t="shared" si="3"/>
        <v>9.688792310165526</v>
      </c>
      <c r="N17" s="135">
        <f t="shared" si="3"/>
        <v>9.49606472697896</v>
      </c>
      <c r="O17" s="135">
        <f t="shared" si="3"/>
        <v>10.01200201324093</v>
      </c>
      <c r="P17" s="135">
        <f t="shared" si="3"/>
        <v>11.588975100771066</v>
      </c>
      <c r="Q17" s="135">
        <f t="shared" si="3"/>
        <v>8.530061705287817</v>
      </c>
      <c r="R17" s="135">
        <f t="shared" si="3"/>
        <v>7.923170716984776</v>
      </c>
      <c r="S17" s="135">
        <f t="shared" si="3"/>
        <v>18.04109176122828</v>
      </c>
      <c r="T17" s="135">
        <f t="shared" si="3"/>
        <v>20.274534127990073</v>
      </c>
      <c r="U17" s="135">
        <f t="shared" si="3"/>
        <v>22.60994896965447</v>
      </c>
      <c r="V17" s="135">
        <f t="shared" si="3"/>
        <v>15.800028865550306</v>
      </c>
    </row>
    <row r="18" spans="1:22" ht="12">
      <c r="A18" s="80" t="s">
        <v>146</v>
      </c>
      <c r="B18" s="76" t="s">
        <v>177</v>
      </c>
      <c r="D18" s="118">
        <v>4</v>
      </c>
      <c r="E18" s="121" t="s">
        <v>178</v>
      </c>
      <c r="F18" s="118" t="s">
        <v>114</v>
      </c>
      <c r="G18" s="135">
        <f aca="true" t="shared" si="4" ref="G18:U18">G13-G14</f>
        <v>100.34389999999999</v>
      </c>
      <c r="H18" s="135">
        <f t="shared" si="4"/>
        <v>105.79599999999999</v>
      </c>
      <c r="I18" s="135">
        <f t="shared" si="4"/>
        <v>100.34389999999999</v>
      </c>
      <c r="J18" s="135">
        <f t="shared" si="4"/>
        <v>10.1572</v>
      </c>
      <c r="K18" s="135">
        <f t="shared" si="4"/>
        <v>8.9352</v>
      </c>
      <c r="L18" s="135">
        <f t="shared" si="4"/>
        <v>9.0018</v>
      </c>
      <c r="M18" s="135">
        <f t="shared" si="4"/>
        <v>8.1458</v>
      </c>
      <c r="N18" s="135">
        <f t="shared" si="4"/>
        <v>7.3939</v>
      </c>
      <c r="O18" s="135">
        <f t="shared" si="4"/>
        <v>6.9729</v>
      </c>
      <c r="P18" s="135">
        <f t="shared" si="4"/>
        <v>7.3039000000000005</v>
      </c>
      <c r="Q18" s="135">
        <f t="shared" si="4"/>
        <v>7.5748999999999995</v>
      </c>
      <c r="R18" s="135">
        <f t="shared" si="4"/>
        <v>7.627000000000001</v>
      </c>
      <c r="S18" s="135">
        <f t="shared" si="4"/>
        <v>8.4289</v>
      </c>
      <c r="T18" s="135">
        <f t="shared" si="4"/>
        <v>8.8689</v>
      </c>
      <c r="U18" s="135">
        <f t="shared" si="4"/>
        <v>9.933399999999999</v>
      </c>
      <c r="V18" s="134">
        <f>SUM(J18:U18)</f>
        <v>100.34379999999999</v>
      </c>
    </row>
    <row r="19" spans="1:22" ht="12">
      <c r="A19" s="80" t="s">
        <v>179</v>
      </c>
      <c r="B19" s="76" t="s">
        <v>180</v>
      </c>
      <c r="D19" s="118" t="s">
        <v>181</v>
      </c>
      <c r="E19" s="123" t="s">
        <v>180</v>
      </c>
      <c r="F19" s="118" t="s">
        <v>114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4">
        <f>SUM(J19:U19)</f>
        <v>0</v>
      </c>
    </row>
    <row r="20" spans="1:22" ht="22.5">
      <c r="A20" s="80" t="s">
        <v>182</v>
      </c>
      <c r="B20" s="76" t="s">
        <v>183</v>
      </c>
      <c r="D20" s="118" t="s">
        <v>184</v>
      </c>
      <c r="E20" s="123" t="s">
        <v>183</v>
      </c>
      <c r="F20" s="118" t="s">
        <v>114</v>
      </c>
      <c r="G20" s="136">
        <v>100.3439</v>
      </c>
      <c r="H20" s="136">
        <v>105.795</v>
      </c>
      <c r="I20" s="136">
        <v>100.3439</v>
      </c>
      <c r="J20" s="136">
        <v>10.1572</v>
      </c>
      <c r="K20" s="136">
        <v>8.9352</v>
      </c>
      <c r="L20" s="136">
        <v>9.0018</v>
      </c>
      <c r="M20" s="136">
        <v>8.1458</v>
      </c>
      <c r="N20" s="136">
        <v>7.3939</v>
      </c>
      <c r="O20" s="136">
        <v>6.9729</v>
      </c>
      <c r="P20" s="136">
        <v>7.3039</v>
      </c>
      <c r="Q20" s="136">
        <v>7.5749</v>
      </c>
      <c r="R20" s="136">
        <v>7.627</v>
      </c>
      <c r="S20" s="136">
        <v>8.4289</v>
      </c>
      <c r="T20" s="136">
        <v>8.8689</v>
      </c>
      <c r="U20" s="136">
        <v>9.9334</v>
      </c>
      <c r="V20" s="134">
        <f>SUM(J20:U20)</f>
        <v>100.3438</v>
      </c>
    </row>
    <row r="21" spans="1:22" ht="12">
      <c r="A21" s="80"/>
      <c r="B21" s="76"/>
      <c r="D21" s="115"/>
      <c r="E21" s="115" t="s">
        <v>155</v>
      </c>
      <c r="F21" s="124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</row>
    <row r="22" spans="1:22" ht="12">
      <c r="A22" s="80" t="s">
        <v>147</v>
      </c>
      <c r="B22" s="76" t="s">
        <v>166</v>
      </c>
      <c r="D22" s="118" t="s">
        <v>111</v>
      </c>
      <c r="E22" s="119" t="s">
        <v>167</v>
      </c>
      <c r="F22" s="118" t="s">
        <v>129</v>
      </c>
      <c r="G22" s="133">
        <v>18.46</v>
      </c>
      <c r="H22" s="133">
        <v>18.8446</v>
      </c>
      <c r="I22" s="133">
        <v>17.9104</v>
      </c>
      <c r="J22" s="133">
        <v>22.145</v>
      </c>
      <c r="K22" s="133">
        <v>22.143</v>
      </c>
      <c r="L22" s="133">
        <v>20.433</v>
      </c>
      <c r="M22" s="133">
        <v>16.305</v>
      </c>
      <c r="N22" s="133">
        <v>14.2917</v>
      </c>
      <c r="O22" s="133">
        <v>14.007</v>
      </c>
      <c r="P22" s="133">
        <v>14.452</v>
      </c>
      <c r="Q22" s="133">
        <v>14.487</v>
      </c>
      <c r="R22" s="133">
        <v>14.973</v>
      </c>
      <c r="S22" s="133">
        <v>18.548</v>
      </c>
      <c r="T22" s="133">
        <v>20.286</v>
      </c>
      <c r="U22" s="133">
        <v>22.854</v>
      </c>
      <c r="V22" s="134">
        <f>SUM(J22:U22)/12</f>
        <v>17.91039166666667</v>
      </c>
    </row>
    <row r="23" spans="1:22" ht="22.5">
      <c r="A23" s="80" t="s">
        <v>148</v>
      </c>
      <c r="B23" s="76" t="s">
        <v>168</v>
      </c>
      <c r="D23" s="118" t="s">
        <v>112</v>
      </c>
      <c r="E23" s="119" t="s">
        <v>169</v>
      </c>
      <c r="F23" s="118" t="s">
        <v>129</v>
      </c>
      <c r="G23" s="135">
        <f aca="true" t="shared" si="5" ref="G23:V23">SUM(G24:G25)</f>
        <v>2.9166</v>
      </c>
      <c r="H23" s="135">
        <f t="shared" si="5"/>
        <v>3.631</v>
      </c>
      <c r="I23" s="135">
        <f t="shared" si="5"/>
        <v>2.8298</v>
      </c>
      <c r="J23" s="135">
        <f t="shared" si="5"/>
        <v>4.1086</v>
      </c>
      <c r="K23" s="135">
        <f t="shared" si="5"/>
        <v>4.6203</v>
      </c>
      <c r="L23" s="135">
        <f t="shared" si="5"/>
        <v>4.22</v>
      </c>
      <c r="M23" s="135">
        <f t="shared" si="5"/>
        <v>1.577</v>
      </c>
      <c r="N23" s="135">
        <f t="shared" si="5"/>
        <v>1.357</v>
      </c>
      <c r="O23" s="135">
        <f t="shared" si="5"/>
        <v>1.402</v>
      </c>
      <c r="P23" s="135">
        <f t="shared" si="5"/>
        <v>1.6723</v>
      </c>
      <c r="Q23" s="135">
        <f t="shared" si="5"/>
        <v>1.2357</v>
      </c>
      <c r="R23" s="135">
        <f t="shared" si="5"/>
        <v>1.1854</v>
      </c>
      <c r="S23" s="135">
        <f t="shared" si="5"/>
        <v>3.336</v>
      </c>
      <c r="T23" s="135">
        <f t="shared" si="5"/>
        <v>4.11</v>
      </c>
      <c r="U23" s="135">
        <f t="shared" si="5"/>
        <v>5.1338</v>
      </c>
      <c r="V23" s="135">
        <f t="shared" si="5"/>
        <v>2.8298416666666664</v>
      </c>
    </row>
    <row r="24" spans="1:22" ht="12">
      <c r="A24" s="80" t="s">
        <v>185</v>
      </c>
      <c r="B24" s="76" t="s">
        <v>171</v>
      </c>
      <c r="D24" s="118" t="s">
        <v>186</v>
      </c>
      <c r="E24" s="120" t="s">
        <v>171</v>
      </c>
      <c r="F24" s="118" t="s">
        <v>129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4">
        <f>SUM(J24:U24)/12</f>
        <v>0</v>
      </c>
    </row>
    <row r="25" spans="1:22" ht="22.5">
      <c r="A25" s="80" t="s">
        <v>187</v>
      </c>
      <c r="B25" s="76" t="s">
        <v>173</v>
      </c>
      <c r="D25" s="118" t="s">
        <v>188</v>
      </c>
      <c r="E25" s="120" t="s">
        <v>173</v>
      </c>
      <c r="F25" s="118" t="s">
        <v>129</v>
      </c>
      <c r="G25" s="136">
        <v>2.9166</v>
      </c>
      <c r="H25" s="136">
        <v>3.631</v>
      </c>
      <c r="I25" s="136">
        <v>2.8298</v>
      </c>
      <c r="J25" s="136">
        <v>4.1086</v>
      </c>
      <c r="K25" s="136">
        <v>4.6203</v>
      </c>
      <c r="L25" s="136">
        <v>4.22</v>
      </c>
      <c r="M25" s="136">
        <v>1.577</v>
      </c>
      <c r="N25" s="136">
        <v>1.357</v>
      </c>
      <c r="O25" s="136">
        <v>1.402</v>
      </c>
      <c r="P25" s="136">
        <v>1.6723</v>
      </c>
      <c r="Q25" s="136">
        <v>1.2357</v>
      </c>
      <c r="R25" s="136">
        <v>1.1854</v>
      </c>
      <c r="S25" s="136">
        <v>3.336</v>
      </c>
      <c r="T25" s="136">
        <v>4.11</v>
      </c>
      <c r="U25" s="136">
        <v>5.1338</v>
      </c>
      <c r="V25" s="134">
        <f>SUM(J25:U25)/12</f>
        <v>2.8298416666666664</v>
      </c>
    </row>
    <row r="26" spans="1:22" ht="12">
      <c r="A26" s="80" t="s">
        <v>149</v>
      </c>
      <c r="B26" s="76" t="s">
        <v>174</v>
      </c>
      <c r="D26" s="118" t="s">
        <v>113</v>
      </c>
      <c r="E26" s="121" t="s">
        <v>175</v>
      </c>
      <c r="F26" s="122" t="s">
        <v>176</v>
      </c>
      <c r="G26" s="135">
        <f aca="true" t="shared" si="6" ref="G26:V26">IF(G22=0,0,G23/G22*100)</f>
        <v>15.799566630552544</v>
      </c>
      <c r="H26" s="135">
        <f t="shared" si="6"/>
        <v>19.268119249015633</v>
      </c>
      <c r="I26" s="135">
        <f t="shared" si="6"/>
        <v>15.7997587993568</v>
      </c>
      <c r="J26" s="135">
        <f t="shared" si="6"/>
        <v>18.553172273650937</v>
      </c>
      <c r="K26" s="135">
        <f t="shared" si="6"/>
        <v>20.865736350088067</v>
      </c>
      <c r="L26" s="135">
        <f t="shared" si="6"/>
        <v>20.652865462731853</v>
      </c>
      <c r="M26" s="135">
        <f t="shared" si="6"/>
        <v>9.671879791475007</v>
      </c>
      <c r="N26" s="135">
        <f t="shared" si="6"/>
        <v>9.495021585955485</v>
      </c>
      <c r="O26" s="135">
        <f t="shared" si="6"/>
        <v>10.00928107374884</v>
      </c>
      <c r="P26" s="135">
        <f t="shared" si="6"/>
        <v>11.571408801549959</v>
      </c>
      <c r="Q26" s="135">
        <f t="shared" si="6"/>
        <v>8.529716297370056</v>
      </c>
      <c r="R26" s="135">
        <f t="shared" si="6"/>
        <v>7.9169171174781265</v>
      </c>
      <c r="S26" s="135">
        <f t="shared" si="6"/>
        <v>17.985766659478113</v>
      </c>
      <c r="T26" s="135">
        <f t="shared" si="6"/>
        <v>20.260278024253182</v>
      </c>
      <c r="U26" s="135">
        <f t="shared" si="6"/>
        <v>22.46346372626236</v>
      </c>
      <c r="V26" s="135">
        <f t="shared" si="6"/>
        <v>15.799998790273987</v>
      </c>
    </row>
    <row r="27" spans="1:22" ht="12">
      <c r="A27" s="80" t="s">
        <v>150</v>
      </c>
      <c r="B27" s="76" t="s">
        <v>177</v>
      </c>
      <c r="D27" s="118" t="s">
        <v>189</v>
      </c>
      <c r="E27" s="121" t="s">
        <v>190</v>
      </c>
      <c r="F27" s="118" t="s">
        <v>129</v>
      </c>
      <c r="G27" s="135">
        <f aca="true" t="shared" si="7" ref="G27:U27">G22-G23</f>
        <v>15.543400000000002</v>
      </c>
      <c r="H27" s="135">
        <f t="shared" si="7"/>
        <v>15.2136</v>
      </c>
      <c r="I27" s="135">
        <f t="shared" si="7"/>
        <v>15.080599999999999</v>
      </c>
      <c r="J27" s="135">
        <f t="shared" si="7"/>
        <v>18.0364</v>
      </c>
      <c r="K27" s="135">
        <f t="shared" si="7"/>
        <v>17.5227</v>
      </c>
      <c r="L27" s="135">
        <f t="shared" si="7"/>
        <v>16.213</v>
      </c>
      <c r="M27" s="135">
        <f t="shared" si="7"/>
        <v>14.728</v>
      </c>
      <c r="N27" s="135">
        <f t="shared" si="7"/>
        <v>12.934700000000001</v>
      </c>
      <c r="O27" s="135">
        <f t="shared" si="7"/>
        <v>12.605</v>
      </c>
      <c r="P27" s="135">
        <f t="shared" si="7"/>
        <v>12.7797</v>
      </c>
      <c r="Q27" s="135">
        <f t="shared" si="7"/>
        <v>13.2513</v>
      </c>
      <c r="R27" s="135">
        <f t="shared" si="7"/>
        <v>13.787600000000001</v>
      </c>
      <c r="S27" s="135">
        <f t="shared" si="7"/>
        <v>15.211999999999998</v>
      </c>
      <c r="T27" s="135">
        <f t="shared" si="7"/>
        <v>16.176000000000002</v>
      </c>
      <c r="U27" s="135">
        <f t="shared" si="7"/>
        <v>17.7202</v>
      </c>
      <c r="V27" s="134">
        <f>SUM(J27:U27)/12</f>
        <v>15.08055</v>
      </c>
    </row>
    <row r="28" spans="1:22" ht="12">
      <c r="A28" s="80" t="s">
        <v>191</v>
      </c>
      <c r="B28" s="76" t="s">
        <v>180</v>
      </c>
      <c r="D28" s="118" t="s">
        <v>192</v>
      </c>
      <c r="E28" s="123" t="s">
        <v>180</v>
      </c>
      <c r="F28" s="118" t="s">
        <v>129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4">
        <f>SUM(J28:U28)/12</f>
        <v>0</v>
      </c>
    </row>
    <row r="29" spans="1:22" ht="22.5">
      <c r="A29" s="80" t="s">
        <v>193</v>
      </c>
      <c r="B29" s="76" t="s">
        <v>183</v>
      </c>
      <c r="D29" s="118" t="s">
        <v>194</v>
      </c>
      <c r="E29" s="123" t="s">
        <v>183</v>
      </c>
      <c r="F29" s="118" t="s">
        <v>129</v>
      </c>
      <c r="G29" s="136">
        <v>15.5434</v>
      </c>
      <c r="H29" s="136">
        <v>15.2136</v>
      </c>
      <c r="I29" s="136">
        <v>15.0806</v>
      </c>
      <c r="J29" s="136">
        <v>18.0364</v>
      </c>
      <c r="K29" s="136">
        <v>17.5227</v>
      </c>
      <c r="L29" s="136">
        <v>16.213</v>
      </c>
      <c r="M29" s="136">
        <v>14.728</v>
      </c>
      <c r="N29" s="136">
        <v>12.9347</v>
      </c>
      <c r="O29" s="136">
        <v>12.605</v>
      </c>
      <c r="P29" s="136">
        <v>12.7797</v>
      </c>
      <c r="Q29" s="136">
        <v>13.2513</v>
      </c>
      <c r="R29" s="136">
        <v>13.7876</v>
      </c>
      <c r="S29" s="136">
        <v>15.212</v>
      </c>
      <c r="T29" s="136">
        <v>16.176</v>
      </c>
      <c r="U29" s="136">
        <v>17.7202</v>
      </c>
      <c r="V29" s="134">
        <f>SUM(J29:U29)/12</f>
        <v>15.08055</v>
      </c>
    </row>
    <row r="30" spans="1:22" ht="12">
      <c r="A30" s="80" t="s">
        <v>151</v>
      </c>
      <c r="B30" s="76" t="s">
        <v>195</v>
      </c>
      <c r="D30" s="118" t="s">
        <v>196</v>
      </c>
      <c r="E30" s="119" t="s">
        <v>197</v>
      </c>
      <c r="F30" s="122" t="s">
        <v>129</v>
      </c>
      <c r="G30" s="135">
        <f aca="true" t="shared" si="8" ref="G30:V30">SUM(G31:G32)</f>
        <v>18.46</v>
      </c>
      <c r="H30" s="135">
        <f t="shared" si="8"/>
        <v>18.8446</v>
      </c>
      <c r="I30" s="135">
        <f t="shared" si="8"/>
        <v>17.9104</v>
      </c>
      <c r="J30" s="135">
        <f t="shared" si="8"/>
        <v>22.145</v>
      </c>
      <c r="K30" s="135">
        <f t="shared" si="8"/>
        <v>22.143</v>
      </c>
      <c r="L30" s="135">
        <f t="shared" si="8"/>
        <v>20.433</v>
      </c>
      <c r="M30" s="135">
        <f t="shared" si="8"/>
        <v>16.305</v>
      </c>
      <c r="N30" s="135">
        <f t="shared" si="8"/>
        <v>14.2917</v>
      </c>
      <c r="O30" s="135">
        <f t="shared" si="8"/>
        <v>14.007</v>
      </c>
      <c r="P30" s="135">
        <f t="shared" si="8"/>
        <v>14.452</v>
      </c>
      <c r="Q30" s="135">
        <f t="shared" si="8"/>
        <v>14.487</v>
      </c>
      <c r="R30" s="135">
        <f t="shared" si="8"/>
        <v>14.973</v>
      </c>
      <c r="S30" s="135">
        <f t="shared" si="8"/>
        <v>18.548</v>
      </c>
      <c r="T30" s="135">
        <f t="shared" si="8"/>
        <v>20.286</v>
      </c>
      <c r="U30" s="135">
        <f t="shared" si="8"/>
        <v>22.854</v>
      </c>
      <c r="V30" s="135">
        <f t="shared" si="8"/>
        <v>17.91039166666667</v>
      </c>
    </row>
    <row r="31" spans="1:22" ht="12">
      <c r="A31" s="80" t="s">
        <v>198</v>
      </c>
      <c r="B31" s="76" t="s">
        <v>171</v>
      </c>
      <c r="D31" s="118" t="s">
        <v>199</v>
      </c>
      <c r="E31" s="120" t="s">
        <v>171</v>
      </c>
      <c r="F31" s="122" t="s">
        <v>129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4">
        <f>SUM(J31:U31)/12</f>
        <v>0</v>
      </c>
    </row>
    <row r="32" spans="1:22" ht="22.5" customHeight="1">
      <c r="A32" s="80" t="s">
        <v>200</v>
      </c>
      <c r="B32" s="76" t="s">
        <v>201</v>
      </c>
      <c r="D32" s="118" t="s">
        <v>202</v>
      </c>
      <c r="E32" s="191" t="str">
        <f>"сторонних потребителей (субабонентов)"&amp;IF(regionException_flag=1,", в т.ч.","")</f>
        <v>сторонних потребителей (субабонентов)</v>
      </c>
      <c r="F32" s="122" t="s">
        <v>129</v>
      </c>
      <c r="G32" s="135">
        <f>Субабоненты!H13</f>
        <v>18.46</v>
      </c>
      <c r="H32" s="135">
        <f>Субабоненты!I13</f>
        <v>18.8446</v>
      </c>
      <c r="I32" s="135">
        <f>Субабоненты!J13</f>
        <v>17.9104</v>
      </c>
      <c r="J32" s="135">
        <f>Субабоненты!K13</f>
        <v>22.145</v>
      </c>
      <c r="K32" s="135">
        <f>Субабоненты!L13</f>
        <v>22.143</v>
      </c>
      <c r="L32" s="135">
        <f>Субабоненты!M13</f>
        <v>20.433</v>
      </c>
      <c r="M32" s="135">
        <f>Субабоненты!N13</f>
        <v>16.305</v>
      </c>
      <c r="N32" s="135">
        <f>Субабоненты!O13</f>
        <v>14.2917</v>
      </c>
      <c r="O32" s="135">
        <f>Субабоненты!P13</f>
        <v>14.007</v>
      </c>
      <c r="P32" s="135">
        <f>Субабоненты!Q13</f>
        <v>14.452</v>
      </c>
      <c r="Q32" s="135">
        <f>Субабоненты!R13</f>
        <v>14.487</v>
      </c>
      <c r="R32" s="135">
        <f>Субабоненты!S13</f>
        <v>14.973</v>
      </c>
      <c r="S32" s="135">
        <f>Субабоненты!T13</f>
        <v>18.548</v>
      </c>
      <c r="T32" s="135">
        <f>Субабоненты!U13</f>
        <v>20.286</v>
      </c>
      <c r="U32" s="135">
        <f>Субабоненты!V13</f>
        <v>22.854</v>
      </c>
      <c r="V32" s="135">
        <f>Субабоненты!W13</f>
        <v>17.91039166666667</v>
      </c>
    </row>
    <row r="33" spans="1:23" s="223" customFormat="1" ht="12" hidden="1">
      <c r="A33" s="217"/>
      <c r="B33" s="65"/>
      <c r="C33" s="218"/>
      <c r="D33" s="219"/>
      <c r="E33" s="192"/>
      <c r="F33" s="182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1"/>
      <c r="W33" s="222"/>
    </row>
    <row r="34" spans="1:5" ht="12">
      <c r="A34" s="80"/>
      <c r="B34" s="76"/>
      <c r="E34" s="94"/>
    </row>
    <row r="35" spans="1:2" ht="12">
      <c r="A35" s="80"/>
      <c r="B35" s="76"/>
    </row>
    <row r="36" spans="1:2" ht="12">
      <c r="A36" s="80"/>
      <c r="B36" s="76"/>
    </row>
    <row r="37" spans="1:16" ht="20.25" customHeight="1">
      <c r="A37" s="80"/>
      <c r="B37" s="76"/>
      <c r="D37" s="260" t="s">
        <v>130</v>
      </c>
      <c r="E37" s="260"/>
      <c r="F37" s="260"/>
      <c r="G37" s="260"/>
      <c r="H37" s="95"/>
      <c r="I37" s="95"/>
      <c r="J37" s="95"/>
      <c r="M37" s="257"/>
      <c r="N37" s="257"/>
      <c r="O37" s="257"/>
      <c r="P37" s="257"/>
    </row>
    <row r="38" spans="1:10" ht="12">
      <c r="A38" s="80"/>
      <c r="B38" s="76"/>
      <c r="E38" s="96"/>
      <c r="F38" s="97"/>
      <c r="G38" s="98"/>
      <c r="H38" s="98"/>
      <c r="I38" s="98"/>
      <c r="J38" s="98"/>
    </row>
    <row r="39" spans="1:16" ht="19.5" customHeight="1">
      <c r="A39" s="80"/>
      <c r="B39" s="76"/>
      <c r="D39" s="260" t="s">
        <v>131</v>
      </c>
      <c r="E39" s="260"/>
      <c r="F39" s="260"/>
      <c r="G39" s="260"/>
      <c r="H39" s="260"/>
      <c r="I39" s="260"/>
      <c r="J39" s="260"/>
      <c r="K39" s="260"/>
      <c r="M39" s="257"/>
      <c r="N39" s="257"/>
      <c r="O39" s="257"/>
      <c r="P39" s="257"/>
    </row>
    <row r="40" spans="4:10" ht="12">
      <c r="D40" s="259"/>
      <c r="E40" s="259"/>
      <c r="F40" s="259"/>
      <c r="G40" s="259"/>
      <c r="H40" s="100"/>
      <c r="I40" s="100"/>
      <c r="J40" s="100"/>
    </row>
    <row r="41" ht="12">
      <c r="E41" s="101"/>
    </row>
  </sheetData>
  <sheetProtection password="BC0D" sheet="1" objects="1" scenarios="1" formatColumns="0" formatRows="0"/>
  <mergeCells count="6">
    <mergeCell ref="M39:P39"/>
    <mergeCell ref="M37:P37"/>
    <mergeCell ref="D8:J8"/>
    <mergeCell ref="D40:G40"/>
    <mergeCell ref="D39:K39"/>
    <mergeCell ref="D37:G37"/>
  </mergeCells>
  <dataValidations count="1">
    <dataValidation type="decimal" allowBlank="1" showInputMessage="1" showErrorMessage="1" sqref="G13:V33">
      <formula1>0</formula1>
      <formula2>1000000000000000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indexed="30"/>
  </sheetPr>
  <dimension ref="A1:K41"/>
  <sheetViews>
    <sheetView showGridLines="0" zoomScaleSheetLayoutView="55" zoomScalePageLayoutView="0" workbookViewId="0" topLeftCell="C7">
      <pane xSplit="4" ySplit="5" topLeftCell="G12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G12" sqref="G12"/>
    </sheetView>
  </sheetViews>
  <sheetFormatPr defaultColWidth="14.140625" defaultRowHeight="11.25"/>
  <cols>
    <col min="1" max="1" width="14.140625" style="99" hidden="1" customWidth="1"/>
    <col min="2" max="2" width="14.140625" style="58" hidden="1" customWidth="1"/>
    <col min="3" max="3" width="3.7109375" style="77" customWidth="1"/>
    <col min="4" max="4" width="7.140625" style="78" customWidth="1"/>
    <col min="5" max="5" width="41.8515625" style="79" customWidth="1"/>
    <col min="6" max="6" width="9.8515625" style="79" customWidth="1"/>
    <col min="7" max="10" width="10.7109375" style="79" customWidth="1"/>
    <col min="11" max="11" width="14.140625" style="79" customWidth="1"/>
    <col min="12" max="16384" width="14.140625" style="59" customWidth="1"/>
  </cols>
  <sheetData>
    <row r="1" spans="1:11" s="68" customFormat="1" ht="12" hidden="1">
      <c r="A1" s="61"/>
      <c r="B1" s="62">
        <v>0</v>
      </c>
      <c r="C1" s="63">
        <v>0</v>
      </c>
      <c r="D1" s="63">
        <v>0</v>
      </c>
      <c r="E1" s="64">
        <f>god</f>
        <v>2018</v>
      </c>
      <c r="F1" s="65"/>
      <c r="G1" s="66" t="s">
        <v>5</v>
      </c>
      <c r="H1" s="67" t="s">
        <v>5</v>
      </c>
      <c r="I1" s="67" t="s">
        <v>5</v>
      </c>
      <c r="J1" s="67" t="s">
        <v>128</v>
      </c>
      <c r="K1" s="65"/>
    </row>
    <row r="2" spans="1:10" s="70" customFormat="1" ht="11.25" hidden="1">
      <c r="A2" s="69"/>
      <c r="D2" s="71"/>
      <c r="G2" s="72">
        <f>$E$1-2</f>
        <v>2016</v>
      </c>
      <c r="H2" s="72">
        <f>$E$1-2</f>
        <v>2016</v>
      </c>
      <c r="I2" s="72">
        <f>$E$1-1</f>
        <v>2017</v>
      </c>
      <c r="J2" s="72">
        <f>$E$1</f>
        <v>2018</v>
      </c>
    </row>
    <row r="3" spans="1:10" s="67" customFormat="1" ht="11.25" hidden="1">
      <c r="A3" s="73"/>
      <c r="D3" s="74"/>
      <c r="G3" s="67" t="s">
        <v>161</v>
      </c>
      <c r="H3" s="67" t="s">
        <v>162</v>
      </c>
      <c r="I3" s="67" t="s">
        <v>161</v>
      </c>
      <c r="J3" s="67" t="s">
        <v>161</v>
      </c>
    </row>
    <row r="4" spans="1:4" s="79" customFormat="1" ht="11.25" hidden="1">
      <c r="A4" s="75"/>
      <c r="B4" s="76"/>
      <c r="C4" s="77"/>
      <c r="D4" s="78"/>
    </row>
    <row r="5" spans="1:4" s="79" customFormat="1" ht="11.25" hidden="1">
      <c r="A5" s="75"/>
      <c r="B5" s="76"/>
      <c r="C5" s="77"/>
      <c r="D5" s="78"/>
    </row>
    <row r="6" spans="1:4" s="79" customFormat="1" ht="11.25" hidden="1">
      <c r="A6" s="80"/>
      <c r="B6" s="76"/>
      <c r="C6" s="77"/>
      <c r="D6" s="78"/>
    </row>
    <row r="7" spans="1:4" s="85" customFormat="1" ht="11.25">
      <c r="A7" s="81"/>
      <c r="B7" s="82"/>
      <c r="C7" s="83"/>
      <c r="D7" s="84"/>
    </row>
    <row r="8" spans="1:11" s="79" customFormat="1" ht="36.75" customHeight="1">
      <c r="A8" s="80"/>
      <c r="B8" s="76"/>
      <c r="C8" s="87"/>
      <c r="D8" s="258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МУП городского поселения город Россошь "Городские электрические сети" по технологическому расходу электроэнергии (мощности) - потерям в электрических сетях на 2018 год в регионе: Воронежская область (поквартально)</v>
      </c>
      <c r="E8" s="258"/>
      <c r="F8" s="258"/>
      <c r="G8" s="258"/>
      <c r="H8" s="258"/>
      <c r="I8" s="258"/>
      <c r="J8" s="258"/>
      <c r="K8" s="88"/>
    </row>
    <row r="9" spans="1:10" s="93" customFormat="1" ht="11.25">
      <c r="A9" s="89"/>
      <c r="B9" s="90"/>
      <c r="C9" s="91"/>
      <c r="D9" s="92"/>
      <c r="E9" s="92"/>
      <c r="F9" s="92"/>
      <c r="G9" s="92"/>
      <c r="H9" s="92"/>
      <c r="I9" s="92"/>
      <c r="J9" s="92"/>
    </row>
    <row r="10" spans="1:10" s="79" customFormat="1" ht="52.5" customHeight="1">
      <c r="A10" s="80"/>
      <c r="B10" s="76"/>
      <c r="C10" s="77"/>
      <c r="D10" s="181" t="s">
        <v>8</v>
      </c>
      <c r="E10" s="181" t="s">
        <v>164</v>
      </c>
      <c r="F10" s="182" t="s">
        <v>165</v>
      </c>
      <c r="G10" s="183" t="str">
        <f>"I квартал "&amp;god</f>
        <v>I квартал 2018</v>
      </c>
      <c r="H10" s="183" t="str">
        <f>"II квартал "&amp;god</f>
        <v>II квартал 2018</v>
      </c>
      <c r="I10" s="183" t="str">
        <f>"III квартал "&amp;god</f>
        <v>III квартал 2018</v>
      </c>
      <c r="J10" s="183" t="str">
        <f>"IV квартал "&amp;god</f>
        <v>IV квартал 2018</v>
      </c>
    </row>
    <row r="11" spans="1:10" s="79" customFormat="1" ht="11.25">
      <c r="A11" s="80"/>
      <c r="B11" s="76"/>
      <c r="C11" s="77"/>
      <c r="D11" s="184">
        <v>1</v>
      </c>
      <c r="E11" s="184">
        <v>2</v>
      </c>
      <c r="F11" s="184">
        <v>3</v>
      </c>
      <c r="G11" s="184">
        <v>4</v>
      </c>
      <c r="H11" s="184">
        <v>5</v>
      </c>
      <c r="I11" s="184">
        <v>6</v>
      </c>
      <c r="J11" s="184">
        <v>7</v>
      </c>
    </row>
    <row r="12" spans="1:10" s="79" customFormat="1" ht="11.25">
      <c r="A12" s="80"/>
      <c r="B12" s="76"/>
      <c r="C12" s="77"/>
      <c r="D12" s="115"/>
      <c r="E12" s="115" t="s">
        <v>152</v>
      </c>
      <c r="F12" s="116"/>
      <c r="G12" s="117"/>
      <c r="H12" s="117"/>
      <c r="I12" s="117"/>
      <c r="J12" s="117"/>
    </row>
    <row r="13" spans="1:10" s="79" customFormat="1" ht="11.25">
      <c r="A13" s="80" t="s">
        <v>143</v>
      </c>
      <c r="B13" s="76" t="s">
        <v>166</v>
      </c>
      <c r="C13" s="77"/>
      <c r="D13" s="118">
        <v>1</v>
      </c>
      <c r="E13" s="119" t="s">
        <v>167</v>
      </c>
      <c r="F13" s="118" t="s">
        <v>114</v>
      </c>
      <c r="G13" s="134">
        <f>SUM('Форма 3.1'!J13:L13)</f>
        <v>35.1651</v>
      </c>
      <c r="H13" s="134">
        <f>SUM('Форма 3.1'!M13:O13)</f>
        <v>24.9381</v>
      </c>
      <c r="I13" s="134">
        <f>SUM('Форма 3.1'!P13:R13)</f>
        <v>24.8259</v>
      </c>
      <c r="J13" s="134">
        <f>SUM('Форма 3.1'!S13:U13)</f>
        <v>34.2441</v>
      </c>
    </row>
    <row r="14" spans="1:10" s="79" customFormat="1" ht="22.5">
      <c r="A14" s="80" t="s">
        <v>144</v>
      </c>
      <c r="B14" s="76" t="s">
        <v>168</v>
      </c>
      <c r="C14" s="77"/>
      <c r="D14" s="118">
        <v>2</v>
      </c>
      <c r="E14" s="119" t="s">
        <v>169</v>
      </c>
      <c r="F14" s="118" t="s">
        <v>114</v>
      </c>
      <c r="G14" s="134">
        <f>SUM('Форма 3.1'!J14:L14)</f>
        <v>7.0709</v>
      </c>
      <c r="H14" s="134">
        <f>SUM('Форма 3.1'!M14:O14)</f>
        <v>2.4255000000000004</v>
      </c>
      <c r="I14" s="134">
        <f>SUM('Форма 3.1'!P14:R14)</f>
        <v>2.3201</v>
      </c>
      <c r="J14" s="134">
        <f>SUM('Форма 3.1'!S14:U14)</f>
        <v>7.012899999999999</v>
      </c>
    </row>
    <row r="15" spans="1:10" s="79" customFormat="1" ht="11.25">
      <c r="A15" s="80" t="s">
        <v>170</v>
      </c>
      <c r="B15" s="76" t="s">
        <v>171</v>
      </c>
      <c r="C15" s="77"/>
      <c r="D15" s="118" t="s">
        <v>153</v>
      </c>
      <c r="E15" s="120" t="s">
        <v>171</v>
      </c>
      <c r="F15" s="118" t="s">
        <v>114</v>
      </c>
      <c r="G15" s="134">
        <f>SUM('Форма 3.1'!J15:L15)</f>
        <v>0</v>
      </c>
      <c r="H15" s="134">
        <f>SUM('Форма 3.1'!M15:O15)</f>
        <v>0</v>
      </c>
      <c r="I15" s="134">
        <f>SUM('Форма 3.1'!P15:R15)</f>
        <v>0</v>
      </c>
      <c r="J15" s="134">
        <f>SUM('Форма 3.1'!S15:U15)</f>
        <v>0</v>
      </c>
    </row>
    <row r="16" spans="1:10" ht="22.5">
      <c r="A16" s="80" t="s">
        <v>172</v>
      </c>
      <c r="B16" s="76" t="s">
        <v>173</v>
      </c>
      <c r="D16" s="118" t="s">
        <v>154</v>
      </c>
      <c r="E16" s="120" t="s">
        <v>173</v>
      </c>
      <c r="F16" s="118" t="s">
        <v>114</v>
      </c>
      <c r="G16" s="134">
        <f>SUM('Форма 3.1'!J16:L16)</f>
        <v>7.0709</v>
      </c>
      <c r="H16" s="134">
        <f>SUM('Форма 3.1'!M16:O16)</f>
        <v>2.4255000000000004</v>
      </c>
      <c r="I16" s="134">
        <f>SUM('Форма 3.1'!P16:R16)</f>
        <v>2.3201</v>
      </c>
      <c r="J16" s="134">
        <f>SUM('Форма 3.1'!S16:U16)</f>
        <v>7.012899999999999</v>
      </c>
    </row>
    <row r="17" spans="1:10" ht="12">
      <c r="A17" s="80" t="s">
        <v>145</v>
      </c>
      <c r="B17" s="76" t="s">
        <v>174</v>
      </c>
      <c r="D17" s="118">
        <v>3</v>
      </c>
      <c r="E17" s="121" t="s">
        <v>175</v>
      </c>
      <c r="F17" s="122" t="s">
        <v>176</v>
      </c>
      <c r="G17" s="135">
        <f>IF(G13=0,0,G14/G13*100)</f>
        <v>20.107720438730446</v>
      </c>
      <c r="H17" s="135">
        <f>IF(H13=0,0,H14/H13*100)</f>
        <v>9.726081778483527</v>
      </c>
      <c r="I17" s="135">
        <f>IF(I13=0,0,I14/I13*100)</f>
        <v>9.345481936203722</v>
      </c>
      <c r="J17" s="135">
        <f>IF(J13=0,0,J14/J13*100)</f>
        <v>20.479148232834266</v>
      </c>
    </row>
    <row r="18" spans="1:10" ht="12">
      <c r="A18" s="80" t="s">
        <v>146</v>
      </c>
      <c r="B18" s="76" t="s">
        <v>177</v>
      </c>
      <c r="D18" s="118">
        <v>4</v>
      </c>
      <c r="E18" s="121" t="s">
        <v>178</v>
      </c>
      <c r="F18" s="118" t="s">
        <v>114</v>
      </c>
      <c r="G18" s="134">
        <f>SUM('Форма 3.1'!J18:L18)</f>
        <v>28.094199999999997</v>
      </c>
      <c r="H18" s="134">
        <f>SUM('Форма 3.1'!M18:O18)</f>
        <v>22.5126</v>
      </c>
      <c r="I18" s="134">
        <f>SUM('Форма 3.1'!P18:R18)</f>
        <v>22.5058</v>
      </c>
      <c r="J18" s="134">
        <f>SUM('Форма 3.1'!S18:U18)</f>
        <v>27.2312</v>
      </c>
    </row>
    <row r="19" spans="1:10" ht="12">
      <c r="A19" s="80" t="s">
        <v>179</v>
      </c>
      <c r="B19" s="76" t="s">
        <v>180</v>
      </c>
      <c r="D19" s="118" t="s">
        <v>181</v>
      </c>
      <c r="E19" s="123" t="s">
        <v>180</v>
      </c>
      <c r="F19" s="118" t="s">
        <v>114</v>
      </c>
      <c r="G19" s="134">
        <f>SUM('Форма 3.1'!J19:L19)</f>
        <v>0</v>
      </c>
      <c r="H19" s="134">
        <f>SUM('Форма 3.1'!M19:O19)</f>
        <v>0</v>
      </c>
      <c r="I19" s="134">
        <f>SUM('Форма 3.1'!P19:R19)</f>
        <v>0</v>
      </c>
      <c r="J19" s="134">
        <f>SUM('Форма 3.1'!S19:U19)</f>
        <v>0</v>
      </c>
    </row>
    <row r="20" spans="1:10" ht="22.5">
      <c r="A20" s="80" t="s">
        <v>182</v>
      </c>
      <c r="B20" s="76" t="s">
        <v>183</v>
      </c>
      <c r="D20" s="118" t="s">
        <v>184</v>
      </c>
      <c r="E20" s="123" t="s">
        <v>183</v>
      </c>
      <c r="F20" s="118" t="s">
        <v>114</v>
      </c>
      <c r="G20" s="134">
        <f>SUM('Форма 3.1'!J20:L20)</f>
        <v>28.094199999999997</v>
      </c>
      <c r="H20" s="134">
        <f>SUM('Форма 3.1'!M20:O20)</f>
        <v>22.5126</v>
      </c>
      <c r="I20" s="134">
        <f>SUM('Форма 3.1'!P20:R20)</f>
        <v>22.5058</v>
      </c>
      <c r="J20" s="134">
        <f>SUM('Форма 3.1'!S20:U20)</f>
        <v>27.2312</v>
      </c>
    </row>
    <row r="21" spans="1:10" ht="12">
      <c r="A21" s="80"/>
      <c r="B21" s="76"/>
      <c r="D21" s="115"/>
      <c r="E21" s="115" t="s">
        <v>155</v>
      </c>
      <c r="F21" s="124"/>
      <c r="G21" s="137"/>
      <c r="H21" s="137"/>
      <c r="I21" s="137"/>
      <c r="J21" s="137"/>
    </row>
    <row r="22" spans="1:10" ht="12">
      <c r="A22" s="80" t="s">
        <v>147</v>
      </c>
      <c r="B22" s="76" t="s">
        <v>166</v>
      </c>
      <c r="D22" s="118" t="s">
        <v>111</v>
      </c>
      <c r="E22" s="119" t="s">
        <v>167</v>
      </c>
      <c r="F22" s="118" t="s">
        <v>129</v>
      </c>
      <c r="G22" s="134">
        <f>SUM('Форма 3.1'!J22:L22)/3</f>
        <v>21.573666666666668</v>
      </c>
      <c r="H22" s="134">
        <f>SUM('Форма 3.1'!M22:O22)/3</f>
        <v>14.867899999999999</v>
      </c>
      <c r="I22" s="134">
        <f>SUM('Форма 3.1'!P22:R22)/3</f>
        <v>14.637333333333332</v>
      </c>
      <c r="J22" s="134">
        <f>SUM('Форма 3.1'!S22:U22)/3</f>
        <v>20.56266666666667</v>
      </c>
    </row>
    <row r="23" spans="1:10" ht="22.5">
      <c r="A23" s="80" t="s">
        <v>148</v>
      </c>
      <c r="B23" s="76" t="s">
        <v>168</v>
      </c>
      <c r="D23" s="118" t="s">
        <v>112</v>
      </c>
      <c r="E23" s="119" t="s">
        <v>169</v>
      </c>
      <c r="F23" s="118" t="s">
        <v>129</v>
      </c>
      <c r="G23" s="134">
        <f>SUM('Форма 3.1'!J23:L23)/3</f>
        <v>4.316299999999999</v>
      </c>
      <c r="H23" s="134">
        <f>SUM('Форма 3.1'!M23:O23)/3</f>
        <v>1.4453333333333334</v>
      </c>
      <c r="I23" s="134">
        <f>SUM('Форма 3.1'!P23:R23)/3</f>
        <v>1.3644666666666667</v>
      </c>
      <c r="J23" s="134">
        <f>SUM('Форма 3.1'!S23:U23)/3</f>
        <v>4.193266666666666</v>
      </c>
    </row>
    <row r="24" spans="1:10" ht="12">
      <c r="A24" s="80" t="s">
        <v>185</v>
      </c>
      <c r="B24" s="76" t="s">
        <v>171</v>
      </c>
      <c r="D24" s="118" t="s">
        <v>186</v>
      </c>
      <c r="E24" s="120" t="s">
        <v>171</v>
      </c>
      <c r="F24" s="118" t="s">
        <v>129</v>
      </c>
      <c r="G24" s="134">
        <f>SUM('Форма 3.1'!J24:L24)/3</f>
        <v>0</v>
      </c>
      <c r="H24" s="134">
        <f>SUM('Форма 3.1'!M24:O24)/3</f>
        <v>0</v>
      </c>
      <c r="I24" s="134">
        <f>SUM('Форма 3.1'!P24:R24)/3</f>
        <v>0</v>
      </c>
      <c r="J24" s="134">
        <f>SUM('Форма 3.1'!S24:U24)/3</f>
        <v>0</v>
      </c>
    </row>
    <row r="25" spans="1:10" ht="22.5">
      <c r="A25" s="80" t="s">
        <v>187</v>
      </c>
      <c r="B25" s="76" t="s">
        <v>173</v>
      </c>
      <c r="D25" s="118" t="s">
        <v>188</v>
      </c>
      <c r="E25" s="120" t="s">
        <v>173</v>
      </c>
      <c r="F25" s="118" t="s">
        <v>129</v>
      </c>
      <c r="G25" s="134">
        <f>SUM('Форма 3.1'!J25:L25)/3</f>
        <v>4.316299999999999</v>
      </c>
      <c r="H25" s="134">
        <f>SUM('Форма 3.1'!M25:O25)/3</f>
        <v>1.4453333333333334</v>
      </c>
      <c r="I25" s="134">
        <f>SUM('Форма 3.1'!P25:R25)/3</f>
        <v>1.3644666666666667</v>
      </c>
      <c r="J25" s="134">
        <f>SUM('Форма 3.1'!S25:U25)/3</f>
        <v>4.193266666666666</v>
      </c>
    </row>
    <row r="26" spans="1:10" ht="12">
      <c r="A26" s="80" t="s">
        <v>149</v>
      </c>
      <c r="B26" s="76" t="s">
        <v>174</v>
      </c>
      <c r="D26" s="118" t="s">
        <v>113</v>
      </c>
      <c r="E26" s="121" t="s">
        <v>175</v>
      </c>
      <c r="F26" s="122" t="s">
        <v>176</v>
      </c>
      <c r="G26" s="135">
        <f>IF(G22=0,0,G23/G22*100)</f>
        <v>20.007261939710443</v>
      </c>
      <c r="H26" s="135">
        <f>IF(H22=0,0,H23/H22*100)</f>
        <v>9.72116662967422</v>
      </c>
      <c r="I26" s="135">
        <f>IF(I22=0,0,I23/I22*100)</f>
        <v>9.32182546912006</v>
      </c>
      <c r="J26" s="135">
        <f>IF(J22=0,0,J23/J22*100)</f>
        <v>20.39262093113733</v>
      </c>
    </row>
    <row r="27" spans="1:10" ht="12">
      <c r="A27" s="80" t="s">
        <v>150</v>
      </c>
      <c r="B27" s="76" t="s">
        <v>177</v>
      </c>
      <c r="D27" s="118" t="s">
        <v>189</v>
      </c>
      <c r="E27" s="121" t="s">
        <v>190</v>
      </c>
      <c r="F27" s="118" t="s">
        <v>129</v>
      </c>
      <c r="G27" s="134">
        <f>SUM('Форма 3.1'!J27:L27)/3</f>
        <v>17.257366666666666</v>
      </c>
      <c r="H27" s="134">
        <f>SUM('Форма 3.1'!M27:O27)/3</f>
        <v>13.422566666666668</v>
      </c>
      <c r="I27" s="134">
        <f>SUM('Форма 3.1'!P27:R27)/3</f>
        <v>13.272866666666667</v>
      </c>
      <c r="J27" s="134">
        <f>SUM('Форма 3.1'!S27:U27)/3</f>
        <v>16.3694</v>
      </c>
    </row>
    <row r="28" spans="1:10" ht="12">
      <c r="A28" s="80" t="s">
        <v>191</v>
      </c>
      <c r="B28" s="76" t="s">
        <v>180</v>
      </c>
      <c r="D28" s="118" t="s">
        <v>192</v>
      </c>
      <c r="E28" s="123" t="s">
        <v>180</v>
      </c>
      <c r="F28" s="118" t="s">
        <v>129</v>
      </c>
      <c r="G28" s="134">
        <f>SUM('Форма 3.1'!J28:L28)/3</f>
        <v>0</v>
      </c>
      <c r="H28" s="134">
        <f>SUM('Форма 3.1'!M28:O28)/3</f>
        <v>0</v>
      </c>
      <c r="I28" s="134">
        <f>SUM('Форма 3.1'!P28:R28)/3</f>
        <v>0</v>
      </c>
      <c r="J28" s="134">
        <f>SUM('Форма 3.1'!S28:U28)/3</f>
        <v>0</v>
      </c>
    </row>
    <row r="29" spans="1:10" ht="22.5">
      <c r="A29" s="80" t="s">
        <v>193</v>
      </c>
      <c r="B29" s="76" t="s">
        <v>183</v>
      </c>
      <c r="D29" s="118" t="s">
        <v>194</v>
      </c>
      <c r="E29" s="123" t="s">
        <v>183</v>
      </c>
      <c r="F29" s="118" t="s">
        <v>129</v>
      </c>
      <c r="G29" s="134">
        <f>SUM('Форма 3.1'!J29:L29)/3</f>
        <v>17.257366666666666</v>
      </c>
      <c r="H29" s="134">
        <f>SUM('Форма 3.1'!M29:O29)/3</f>
        <v>13.422566666666668</v>
      </c>
      <c r="I29" s="134">
        <f>SUM('Форма 3.1'!P29:R29)/3</f>
        <v>13.272866666666665</v>
      </c>
      <c r="J29" s="134">
        <f>SUM('Форма 3.1'!S29:U29)/3</f>
        <v>16.3694</v>
      </c>
    </row>
    <row r="30" spans="1:10" ht="12">
      <c r="A30" s="80" t="s">
        <v>151</v>
      </c>
      <c r="B30" s="76" t="s">
        <v>195</v>
      </c>
      <c r="D30" s="118" t="s">
        <v>196</v>
      </c>
      <c r="E30" s="119" t="s">
        <v>197</v>
      </c>
      <c r="F30" s="122" t="s">
        <v>129</v>
      </c>
      <c r="G30" s="134">
        <f>SUM('Форма 3.1'!J30:L30)/3</f>
        <v>21.573666666666668</v>
      </c>
      <c r="H30" s="134">
        <f>SUM('Форма 3.1'!M30:O30)/3</f>
        <v>14.867899999999999</v>
      </c>
      <c r="I30" s="134">
        <f>SUM('Форма 3.1'!P30:R30)/3</f>
        <v>14.637333333333332</v>
      </c>
      <c r="J30" s="134">
        <f>SUM('Форма 3.1'!S30:U30)/3</f>
        <v>20.56266666666667</v>
      </c>
    </row>
    <row r="31" spans="1:10" ht="12">
      <c r="A31" s="80" t="s">
        <v>198</v>
      </c>
      <c r="B31" s="76" t="s">
        <v>171</v>
      </c>
      <c r="D31" s="118" t="s">
        <v>199</v>
      </c>
      <c r="E31" s="120" t="s">
        <v>171</v>
      </c>
      <c r="F31" s="122" t="s">
        <v>129</v>
      </c>
      <c r="G31" s="134">
        <f>SUM('Форма 3.1'!J31:L31)/3</f>
        <v>0</v>
      </c>
      <c r="H31" s="134">
        <f>SUM('Форма 3.1'!M31:O31)/3</f>
        <v>0</v>
      </c>
      <c r="I31" s="134">
        <f>SUM('Форма 3.1'!P31:R31)/3</f>
        <v>0</v>
      </c>
      <c r="J31" s="134">
        <f>SUM('Форма 3.1'!S31:U31)/3</f>
        <v>0</v>
      </c>
    </row>
    <row r="32" spans="1:10" ht="22.5" customHeight="1">
      <c r="A32" s="80" t="s">
        <v>200</v>
      </c>
      <c r="B32" s="76" t="s">
        <v>201</v>
      </c>
      <c r="D32" s="118" t="s">
        <v>202</v>
      </c>
      <c r="E32" s="191" t="str">
        <f>"сторонних потребителей (субабонентов)"&amp;IF(regionException_flag=1,", в т.ч.","")</f>
        <v>сторонних потребителей (субабонентов)</v>
      </c>
      <c r="F32" s="122" t="s">
        <v>129</v>
      </c>
      <c r="G32" s="134">
        <f>SUM('Форма 3.1'!J32:L32)/3</f>
        <v>21.573666666666668</v>
      </c>
      <c r="H32" s="134">
        <f>SUM('Форма 3.1'!M32:O32)/3</f>
        <v>14.867899999999999</v>
      </c>
      <c r="I32" s="134">
        <f>SUM('Форма 3.1'!P32:R32)/3</f>
        <v>14.637333333333332</v>
      </c>
      <c r="J32" s="134">
        <f>SUM('Форма 3.1'!S32:U32)/3</f>
        <v>20.56266666666667</v>
      </c>
    </row>
    <row r="33" spans="1:11" s="223" customFormat="1" ht="12" hidden="1">
      <c r="A33" s="217"/>
      <c r="B33" s="65"/>
      <c r="C33" s="218"/>
      <c r="D33" s="219"/>
      <c r="E33" s="192"/>
      <c r="F33" s="182"/>
      <c r="G33" s="221"/>
      <c r="H33" s="221"/>
      <c r="I33" s="221"/>
      <c r="J33" s="221"/>
      <c r="K33" s="222"/>
    </row>
    <row r="34" spans="1:5" ht="12">
      <c r="A34" s="80"/>
      <c r="B34" s="76"/>
      <c r="E34" s="94"/>
    </row>
    <row r="35" spans="1:2" ht="12">
      <c r="A35" s="80"/>
      <c r="B35" s="76"/>
    </row>
    <row r="36" spans="1:2" ht="12">
      <c r="A36" s="80"/>
      <c r="B36" s="76"/>
    </row>
    <row r="37" spans="1:10" ht="20.25" customHeight="1">
      <c r="A37" s="80"/>
      <c r="B37" s="76"/>
      <c r="D37" s="260" t="s">
        <v>130</v>
      </c>
      <c r="E37" s="260"/>
      <c r="F37" s="261"/>
      <c r="G37" s="257"/>
      <c r="H37" s="257"/>
      <c r="I37" s="257"/>
      <c r="J37" s="257"/>
    </row>
    <row r="38" spans="1:10" ht="12">
      <c r="A38" s="80"/>
      <c r="B38" s="76"/>
      <c r="E38" s="96"/>
      <c r="F38" s="97"/>
      <c r="G38" s="98"/>
      <c r="H38" s="98"/>
      <c r="I38" s="98"/>
      <c r="J38" s="98"/>
    </row>
    <row r="39" spans="1:10" ht="22.5" customHeight="1">
      <c r="A39" s="80"/>
      <c r="B39" s="76"/>
      <c r="D39" s="260" t="s">
        <v>131</v>
      </c>
      <c r="E39" s="260"/>
      <c r="F39" s="261"/>
      <c r="G39" s="257"/>
      <c r="H39" s="257"/>
      <c r="I39" s="257"/>
      <c r="J39" s="257"/>
    </row>
    <row r="40" spans="4:10" ht="12">
      <c r="D40" s="259"/>
      <c r="E40" s="259"/>
      <c r="F40" s="259"/>
      <c r="G40" s="259"/>
      <c r="H40" s="100"/>
      <c r="I40" s="100"/>
      <c r="J40" s="100"/>
    </row>
    <row r="41" ht="12">
      <c r="E41" s="101"/>
    </row>
  </sheetData>
  <sheetProtection password="BC0D" sheet="1" objects="1" scenarios="1" formatColumns="0" formatRows="0"/>
  <mergeCells count="6">
    <mergeCell ref="D8:J8"/>
    <mergeCell ref="D40:G40"/>
    <mergeCell ref="G37:J37"/>
    <mergeCell ref="G39:J39"/>
    <mergeCell ref="D37:F37"/>
    <mergeCell ref="D39:F39"/>
  </mergeCells>
  <dataValidations count="1">
    <dataValidation type="decimal" allowBlank="1" showInputMessage="1" showErrorMessage="1" sqref="G13:J33">
      <formula1>0</formula1>
      <formula2>1000000000000000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3">
    <tabColor indexed="30"/>
  </sheetPr>
  <dimension ref="A1:M15"/>
  <sheetViews>
    <sheetView showGridLines="0" zoomScalePageLayoutView="0" workbookViewId="0" topLeftCell="C8">
      <selection activeCell="I19" sqref="I19"/>
    </sheetView>
  </sheetViews>
  <sheetFormatPr defaultColWidth="9.140625" defaultRowHeight="11.25"/>
  <cols>
    <col min="1" max="2" width="0" style="56" hidden="1" customWidth="1"/>
    <col min="3" max="3" width="3.7109375" style="56" customWidth="1"/>
    <col min="4" max="4" width="13.28125" style="56" customWidth="1"/>
    <col min="5" max="5" width="12.421875" style="56" customWidth="1"/>
    <col min="6" max="6" width="10.7109375" style="56" customWidth="1"/>
    <col min="7" max="13" width="10.7109375" style="79" customWidth="1"/>
    <col min="14" max="14" width="11.7109375" style="56" bestFit="1" customWidth="1"/>
    <col min="15" max="16384" width="9.140625" style="56" customWidth="1"/>
  </cols>
  <sheetData>
    <row r="1" spans="1:13" s="76" customFormat="1" ht="11.25" hidden="1">
      <c r="A1" s="102"/>
      <c r="B1" s="102"/>
      <c r="C1" s="103">
        <v>0</v>
      </c>
      <c r="D1" s="103"/>
      <c r="E1" s="103">
        <v>0</v>
      </c>
      <c r="F1" s="63">
        <v>0</v>
      </c>
      <c r="G1" s="64">
        <f>god</f>
        <v>2018</v>
      </c>
      <c r="H1" s="64"/>
      <c r="I1" s="104" t="s">
        <v>5</v>
      </c>
      <c r="J1" s="104" t="s">
        <v>5</v>
      </c>
      <c r="K1" s="104" t="s">
        <v>5</v>
      </c>
      <c r="L1" s="104"/>
      <c r="M1" s="104" t="s">
        <v>128</v>
      </c>
    </row>
    <row r="2" spans="1:13" s="106" customFormat="1" ht="11.25" hidden="1">
      <c r="A2" s="105"/>
      <c r="B2" s="105"/>
      <c r="I2" s="107">
        <f>G1-2</f>
        <v>2016</v>
      </c>
      <c r="J2" s="107">
        <f>G1-2</f>
        <v>2016</v>
      </c>
      <c r="K2" s="107">
        <f>G1-1</f>
        <v>2017</v>
      </c>
      <c r="L2" s="107"/>
      <c r="M2" s="107">
        <f>$G$1</f>
        <v>2018</v>
      </c>
    </row>
    <row r="3" spans="1:13" s="104" customFormat="1" ht="11.25" hidden="1">
      <c r="A3" s="108"/>
      <c r="B3" s="108"/>
      <c r="I3" s="104" t="s">
        <v>161</v>
      </c>
      <c r="J3" s="104" t="s">
        <v>162</v>
      </c>
      <c r="K3" s="104" t="s">
        <v>161</v>
      </c>
      <c r="M3" s="104" t="s">
        <v>161</v>
      </c>
    </row>
    <row r="4" ht="11.25" hidden="1"/>
    <row r="5" ht="11.25" hidden="1"/>
    <row r="6" ht="11.25" hidden="1"/>
    <row r="7" spans="7:13" ht="11.25" hidden="1">
      <c r="G7" s="85"/>
      <c r="H7" s="85"/>
      <c r="I7" s="85"/>
      <c r="J7" s="85"/>
      <c r="K7" s="85"/>
      <c r="L7" s="85"/>
      <c r="M7" s="85"/>
    </row>
    <row r="8" spans="7:13" ht="11.25">
      <c r="G8" s="85"/>
      <c r="H8" s="85"/>
      <c r="I8" s="85"/>
      <c r="J8" s="85"/>
      <c r="K8" s="85"/>
      <c r="L8" s="85"/>
      <c r="M8" s="85"/>
    </row>
    <row r="9" spans="4:13" ht="29.25" customHeight="1">
      <c r="D9" s="264" t="str">
        <f>"Информация по нормативам потерь электрической энергии при передаче по электрическим сетям, утвержденным Минэнерго России по "&amp;org&amp;" на "&amp;god&amp;" год в регионе: "&amp;region_name</f>
        <v>Информация по нормативам потерь электрической энергии при передаче по электрическим сетям, утвержденным Минэнерго России по МУП городского поселения город Россошь "Городские электрические сети" на 2018 год в регионе: Воронежская область</v>
      </c>
      <c r="E9" s="264"/>
      <c r="F9" s="264"/>
      <c r="G9" s="264"/>
      <c r="H9" s="264"/>
      <c r="I9" s="264"/>
      <c r="J9" s="264"/>
      <c r="K9" s="264"/>
      <c r="L9" s="264"/>
      <c r="M9" s="264"/>
    </row>
    <row r="10" spans="4:13" ht="30" customHeight="1">
      <c r="D10" s="126" t="str">
        <f>"Если в "&amp;god-1&amp;" году организация не получала норматив, то укажите год, когда этот норматив был получен в последний раз."</f>
        <v>Если в 2017 году организация не получала норматив, то укажите год, когда этот норматив был получен в последний раз.</v>
      </c>
      <c r="E10" s="127"/>
      <c r="F10" s="127"/>
      <c r="G10" s="127"/>
      <c r="H10" s="127"/>
      <c r="I10" s="127"/>
      <c r="J10" s="127"/>
      <c r="K10" s="127"/>
      <c r="L10" s="127"/>
      <c r="M10" s="127"/>
    </row>
    <row r="11" spans="4:13" ht="16.5" customHeight="1">
      <c r="D11" s="262" t="s">
        <v>257</v>
      </c>
      <c r="E11" s="262"/>
      <c r="F11" s="262"/>
      <c r="G11" s="262"/>
      <c r="H11" s="262"/>
      <c r="I11" s="263">
        <f>IF(god="","(Не определено)",god)</f>
        <v>2018</v>
      </c>
      <c r="J11" s="265"/>
      <c r="K11" s="265"/>
      <c r="L11" s="265"/>
      <c r="M11" s="265"/>
    </row>
    <row r="12" spans="4:13" ht="28.5" customHeight="1">
      <c r="D12" s="263" t="s">
        <v>203</v>
      </c>
      <c r="E12" s="266" t="s">
        <v>204</v>
      </c>
      <c r="F12" s="266"/>
      <c r="G12" s="263" t="s">
        <v>205</v>
      </c>
      <c r="H12" s="263"/>
      <c r="I12" s="263" t="s">
        <v>203</v>
      </c>
      <c r="J12" s="266" t="s">
        <v>204</v>
      </c>
      <c r="K12" s="266"/>
      <c r="L12" s="263" t="s">
        <v>205</v>
      </c>
      <c r="M12" s="263"/>
    </row>
    <row r="13" spans="4:13" ht="33.75">
      <c r="D13" s="263"/>
      <c r="E13" s="186" t="s">
        <v>206</v>
      </c>
      <c r="F13" s="186" t="s">
        <v>176</v>
      </c>
      <c r="G13" s="185" t="s">
        <v>207</v>
      </c>
      <c r="H13" s="185" t="s">
        <v>208</v>
      </c>
      <c r="I13" s="265"/>
      <c r="J13" s="186" t="s">
        <v>206</v>
      </c>
      <c r="K13" s="186" t="s">
        <v>176</v>
      </c>
      <c r="L13" s="185" t="s">
        <v>207</v>
      </c>
      <c r="M13" s="185" t="s">
        <v>208</v>
      </c>
    </row>
    <row r="14" spans="4:13" ht="11.25">
      <c r="D14" s="187">
        <v>1</v>
      </c>
      <c r="E14" s="187">
        <v>2</v>
      </c>
      <c r="F14" s="187">
        <v>3</v>
      </c>
      <c r="G14" s="187">
        <v>4</v>
      </c>
      <c r="H14" s="187">
        <v>5</v>
      </c>
      <c r="I14" s="187">
        <v>6</v>
      </c>
      <c r="J14" s="187">
        <v>7</v>
      </c>
      <c r="K14" s="187">
        <v>8</v>
      </c>
      <c r="L14" s="187">
        <v>9</v>
      </c>
      <c r="M14" s="187">
        <v>10</v>
      </c>
    </row>
    <row r="15" spans="4:13" ht="16.5" customHeight="1">
      <c r="D15" s="136">
        <v>101748</v>
      </c>
      <c r="E15" s="136">
        <v>21816</v>
      </c>
      <c r="F15" s="132">
        <v>21.5</v>
      </c>
      <c r="G15" s="215">
        <v>39275</v>
      </c>
      <c r="H15" s="230" t="s">
        <v>502</v>
      </c>
      <c r="I15" s="133"/>
      <c r="J15" s="133"/>
      <c r="K15" s="209"/>
      <c r="L15" s="215"/>
      <c r="M15" s="210"/>
    </row>
  </sheetData>
  <sheetProtection password="BC0D" sheet="1" objects="1" scenarios="1" formatColumns="0" formatRows="0" autoFilter="0"/>
  <mergeCells count="9">
    <mergeCell ref="D11:H11"/>
    <mergeCell ref="L12:M12"/>
    <mergeCell ref="D9:M9"/>
    <mergeCell ref="I11:M11"/>
    <mergeCell ref="I12:I13"/>
    <mergeCell ref="J12:K12"/>
    <mergeCell ref="D12:D13"/>
    <mergeCell ref="E12:F12"/>
    <mergeCell ref="G12:H12"/>
  </mergeCells>
  <dataValidations count="9">
    <dataValidation type="decimal" operator="greaterThanOrEqual" allowBlank="1" showInputMessage="1" showErrorMessage="1" sqref="I15:J15 D15:E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H15 M15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D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E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F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G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H11">
      <formula1>year_list</formula1>
    </dataValidation>
    <dataValidation type="decimal" allowBlank="1" showInputMessage="1" showErrorMessage="1" sqref="K15 F15">
      <formula1>0</formula1>
      <formula2>100</formula2>
    </dataValidation>
    <dataValidation type="date" allowBlank="1" showInputMessage="1" showErrorMessage="1" prompt="Выберите значения, выполнив двойной щелчок левой кнопки мыши по ячейке; введите значение вручную в формате ДД.ММ.ГГГГ или выберите значение из календарика, щелкнув по иконке" errorTitle="Ошибка" error="Выберите значения, выполнив двойной щелчок левой кнопки мыши по ячейке или введите значение вручную в формате ДД.ММ.ГГГГ!" sqref="G15 L15">
      <formula1>1</formula1>
      <formula2>55153</formula2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4">
    <tabColor indexed="30"/>
  </sheetPr>
  <dimension ref="A1:Y18"/>
  <sheetViews>
    <sheetView showGridLines="0" zoomScalePageLayoutView="0" workbookViewId="0" topLeftCell="C8">
      <pane xSplit="5" ySplit="8" topLeftCell="V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4" sqref="E24"/>
    </sheetView>
  </sheetViews>
  <sheetFormatPr defaultColWidth="9.140625" defaultRowHeight="11.25"/>
  <cols>
    <col min="1" max="2" width="0" style="56" hidden="1" customWidth="1"/>
    <col min="3" max="3" width="4.28125" style="56" customWidth="1"/>
    <col min="4" max="4" width="5.7109375" style="56" customWidth="1"/>
    <col min="5" max="5" width="38.28125" style="56" customWidth="1"/>
    <col min="6" max="6" width="45.7109375" style="56" customWidth="1"/>
    <col min="7" max="7" width="9.421875" style="79" customWidth="1"/>
    <col min="8" max="23" width="10.7109375" style="79" customWidth="1"/>
    <col min="24" max="24" width="11.7109375" style="56" bestFit="1" customWidth="1"/>
    <col min="25" max="16384" width="9.140625" style="56" customWidth="1"/>
  </cols>
  <sheetData>
    <row r="1" spans="1:24" s="58" customFormat="1" ht="12" hidden="1">
      <c r="A1" s="109"/>
      <c r="B1" s="109"/>
      <c r="C1" s="60">
        <v>0</v>
      </c>
      <c r="D1" s="60"/>
      <c r="E1" s="103">
        <v>0</v>
      </c>
      <c r="F1" s="63">
        <v>0</v>
      </c>
      <c r="G1" s="64">
        <f>god</f>
        <v>2018</v>
      </c>
      <c r="H1" s="110" t="s">
        <v>5</v>
      </c>
      <c r="I1" s="104" t="s">
        <v>5</v>
      </c>
      <c r="J1" s="104" t="s">
        <v>5</v>
      </c>
      <c r="K1" s="104" t="s">
        <v>128</v>
      </c>
      <c r="L1" s="104" t="s">
        <v>132</v>
      </c>
      <c r="M1" s="104" t="s">
        <v>133</v>
      </c>
      <c r="N1" s="104" t="s">
        <v>134</v>
      </c>
      <c r="O1" s="104" t="s">
        <v>135</v>
      </c>
      <c r="P1" s="104" t="s">
        <v>136</v>
      </c>
      <c r="Q1" s="104" t="s">
        <v>137</v>
      </c>
      <c r="R1" s="104" t="s">
        <v>138</v>
      </c>
      <c r="S1" s="104" t="s">
        <v>139</v>
      </c>
      <c r="T1" s="104" t="s">
        <v>140</v>
      </c>
      <c r="U1" s="104" t="s">
        <v>141</v>
      </c>
      <c r="V1" s="104" t="s">
        <v>142</v>
      </c>
      <c r="W1" s="104" t="s">
        <v>5</v>
      </c>
      <c r="X1" s="76"/>
    </row>
    <row r="2" spans="1:23" s="106" customFormat="1" ht="11.25" hidden="1">
      <c r="A2" s="105"/>
      <c r="B2" s="105"/>
      <c r="H2" s="107">
        <f>G1-2</f>
        <v>2016</v>
      </c>
      <c r="I2" s="107">
        <f>G1-2</f>
        <v>2016</v>
      </c>
      <c r="J2" s="107">
        <f>G1-1</f>
        <v>2017</v>
      </c>
      <c r="K2" s="107">
        <f aca="true" t="shared" si="0" ref="K2:W2">$G$1</f>
        <v>2018</v>
      </c>
      <c r="L2" s="107">
        <f t="shared" si="0"/>
        <v>2018</v>
      </c>
      <c r="M2" s="107">
        <f t="shared" si="0"/>
        <v>2018</v>
      </c>
      <c r="N2" s="107">
        <f t="shared" si="0"/>
        <v>2018</v>
      </c>
      <c r="O2" s="107">
        <f t="shared" si="0"/>
        <v>2018</v>
      </c>
      <c r="P2" s="107">
        <f t="shared" si="0"/>
        <v>2018</v>
      </c>
      <c r="Q2" s="107">
        <f t="shared" si="0"/>
        <v>2018</v>
      </c>
      <c r="R2" s="107">
        <f t="shared" si="0"/>
        <v>2018</v>
      </c>
      <c r="S2" s="107">
        <f t="shared" si="0"/>
        <v>2018</v>
      </c>
      <c r="T2" s="107">
        <f t="shared" si="0"/>
        <v>2018</v>
      </c>
      <c r="U2" s="107">
        <f t="shared" si="0"/>
        <v>2018</v>
      </c>
      <c r="V2" s="107">
        <f t="shared" si="0"/>
        <v>2018</v>
      </c>
      <c r="W2" s="107">
        <f t="shared" si="0"/>
        <v>2018</v>
      </c>
    </row>
    <row r="3" spans="1:23" s="104" customFormat="1" ht="11.25" hidden="1">
      <c r="A3" s="108"/>
      <c r="B3" s="108"/>
      <c r="H3" s="104" t="s">
        <v>161</v>
      </c>
      <c r="I3" s="104" t="s">
        <v>162</v>
      </c>
      <c r="J3" s="104" t="s">
        <v>161</v>
      </c>
      <c r="K3" s="104" t="s">
        <v>161</v>
      </c>
      <c r="L3" s="104" t="s">
        <v>161</v>
      </c>
      <c r="M3" s="104" t="s">
        <v>161</v>
      </c>
      <c r="N3" s="104" t="s">
        <v>161</v>
      </c>
      <c r="O3" s="104" t="s">
        <v>161</v>
      </c>
      <c r="P3" s="104" t="s">
        <v>161</v>
      </c>
      <c r="Q3" s="104" t="s">
        <v>161</v>
      </c>
      <c r="R3" s="104" t="s">
        <v>161</v>
      </c>
      <c r="S3" s="104" t="s">
        <v>161</v>
      </c>
      <c r="T3" s="104" t="s">
        <v>161</v>
      </c>
      <c r="U3" s="104" t="s">
        <v>161</v>
      </c>
      <c r="V3" s="104" t="s">
        <v>161</v>
      </c>
      <c r="W3" s="104" t="s">
        <v>161</v>
      </c>
    </row>
    <row r="4" ht="11.25" hidden="1"/>
    <row r="5" ht="11.25" hidden="1"/>
    <row r="6" ht="11.25" hidden="1">
      <c r="W6" s="79" t="s">
        <v>163</v>
      </c>
    </row>
    <row r="7" spans="7:23" ht="11.25" hidden="1"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</row>
    <row r="8" spans="7:23" ht="11.25"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4:23" ht="25.5" customHeight="1">
      <c r="D9" s="258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МУП городского поселения город Россошь "Городские электрические сети" по технологическому расходу электроэнергии (мощности) - потерям в электрических сетях на 2018 год в регионе: Воронежская область</v>
      </c>
      <c r="E9" s="258"/>
      <c r="F9" s="258"/>
      <c r="G9" s="258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7:23" ht="11.25"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</row>
    <row r="11" spans="4:25" ht="27" customHeight="1">
      <c r="D11" s="188" t="s">
        <v>8</v>
      </c>
      <c r="E11" s="183" t="s">
        <v>124</v>
      </c>
      <c r="F11" s="189" t="s">
        <v>156</v>
      </c>
      <c r="G11" s="189" t="s">
        <v>165</v>
      </c>
      <c r="H11" s="183" t="str">
        <f aca="true" t="shared" si="1" ref="H11:W11">H3&amp;" "&amp;H2&amp;" "&amp;H1</f>
        <v>План 2016 Год</v>
      </c>
      <c r="I11" s="183" t="str">
        <f t="shared" si="1"/>
        <v>Факт 2016 Год</v>
      </c>
      <c r="J11" s="183" t="str">
        <f t="shared" si="1"/>
        <v>План 2017 Год</v>
      </c>
      <c r="K11" s="183" t="str">
        <f t="shared" si="1"/>
        <v>План 2018 Январь</v>
      </c>
      <c r="L11" s="183" t="str">
        <f t="shared" si="1"/>
        <v>План 2018 Февраль</v>
      </c>
      <c r="M11" s="183" t="str">
        <f t="shared" si="1"/>
        <v>План 2018 Март</v>
      </c>
      <c r="N11" s="183" t="str">
        <f t="shared" si="1"/>
        <v>План 2018 Апрель</v>
      </c>
      <c r="O11" s="183" t="str">
        <f t="shared" si="1"/>
        <v>План 2018 Май</v>
      </c>
      <c r="P11" s="183" t="str">
        <f t="shared" si="1"/>
        <v>План 2018 Июнь</v>
      </c>
      <c r="Q11" s="183" t="str">
        <f t="shared" si="1"/>
        <v>План 2018 Июль</v>
      </c>
      <c r="R11" s="183" t="str">
        <f t="shared" si="1"/>
        <v>План 2018 Август</v>
      </c>
      <c r="S11" s="183" t="str">
        <f t="shared" si="1"/>
        <v>План 2018 Сентябрь</v>
      </c>
      <c r="T11" s="183" t="str">
        <f t="shared" si="1"/>
        <v>План 2018 Октябрь</v>
      </c>
      <c r="U11" s="183" t="str">
        <f t="shared" si="1"/>
        <v>План 2018 Ноябрь</v>
      </c>
      <c r="V11" s="183" t="str">
        <f t="shared" si="1"/>
        <v>План 2018 Декабрь</v>
      </c>
      <c r="W11" s="183" t="str">
        <f t="shared" si="1"/>
        <v>План 2018 Год</v>
      </c>
      <c r="X11" s="111"/>
      <c r="Y11" s="111"/>
    </row>
    <row r="12" spans="4:25" ht="12" customHeight="1">
      <c r="D12" s="187">
        <v>1</v>
      </c>
      <c r="E12" s="187">
        <v>2</v>
      </c>
      <c r="F12" s="187">
        <v>3</v>
      </c>
      <c r="G12" s="187">
        <v>4</v>
      </c>
      <c r="H12" s="187">
        <v>5</v>
      </c>
      <c r="I12" s="187">
        <v>6</v>
      </c>
      <c r="J12" s="187">
        <v>7</v>
      </c>
      <c r="K12" s="187">
        <v>8</v>
      </c>
      <c r="L12" s="187">
        <v>9</v>
      </c>
      <c r="M12" s="187">
        <v>10</v>
      </c>
      <c r="N12" s="187">
        <v>11</v>
      </c>
      <c r="O12" s="187">
        <v>12</v>
      </c>
      <c r="P12" s="187">
        <v>13</v>
      </c>
      <c r="Q12" s="187">
        <v>14</v>
      </c>
      <c r="R12" s="187">
        <v>15</v>
      </c>
      <c r="S12" s="187">
        <v>16</v>
      </c>
      <c r="T12" s="187">
        <v>17</v>
      </c>
      <c r="U12" s="187">
        <v>18</v>
      </c>
      <c r="V12" s="187">
        <v>19</v>
      </c>
      <c r="W12" s="187">
        <v>20</v>
      </c>
      <c r="X12" s="111"/>
      <c r="Y12" s="111"/>
    </row>
    <row r="13" spans="4:25" ht="22.5" customHeight="1" thickBot="1">
      <c r="D13" s="267" t="s">
        <v>115</v>
      </c>
      <c r="E13" s="268"/>
      <c r="F13" s="128" t="str">
        <f>"Заявленная мощность потребителей"&amp;IF(regionException_flag=1,", в т.ч.","")</f>
        <v>Заявленная мощность потребителей</v>
      </c>
      <c r="G13" s="129" t="s">
        <v>129</v>
      </c>
      <c r="H13" s="138">
        <f>SUMIF($F$15:$F$18,"="&amp;$F13,H$15:H$18)</f>
        <v>18.46</v>
      </c>
      <c r="I13" s="138">
        <f aca="true" t="shared" si="2" ref="I13:W13">SUMIF($F$15:$F$18,"="&amp;$F13,I$15:I$18)</f>
        <v>18.8446</v>
      </c>
      <c r="J13" s="138">
        <f t="shared" si="2"/>
        <v>17.9104</v>
      </c>
      <c r="K13" s="138">
        <f t="shared" si="2"/>
        <v>22.145</v>
      </c>
      <c r="L13" s="138">
        <f t="shared" si="2"/>
        <v>22.143</v>
      </c>
      <c r="M13" s="138">
        <f t="shared" si="2"/>
        <v>20.433</v>
      </c>
      <c r="N13" s="138">
        <f t="shared" si="2"/>
        <v>16.305</v>
      </c>
      <c r="O13" s="138">
        <f t="shared" si="2"/>
        <v>14.2917</v>
      </c>
      <c r="P13" s="138">
        <f t="shared" si="2"/>
        <v>14.007</v>
      </c>
      <c r="Q13" s="138">
        <f t="shared" si="2"/>
        <v>14.452</v>
      </c>
      <c r="R13" s="138">
        <f t="shared" si="2"/>
        <v>14.487</v>
      </c>
      <c r="S13" s="138">
        <f t="shared" si="2"/>
        <v>14.973</v>
      </c>
      <c r="T13" s="138">
        <f t="shared" si="2"/>
        <v>18.548</v>
      </c>
      <c r="U13" s="138">
        <f t="shared" si="2"/>
        <v>20.286</v>
      </c>
      <c r="V13" s="138">
        <f t="shared" si="2"/>
        <v>22.854</v>
      </c>
      <c r="W13" s="138">
        <f t="shared" si="2"/>
        <v>17.91039166666667</v>
      </c>
      <c r="X13" s="112"/>
      <c r="Y13" s="111"/>
    </row>
    <row r="14" spans="4:25" s="113" customFormat="1" ht="25.5" customHeight="1" hidden="1" thickBot="1">
      <c r="D14" s="269"/>
      <c r="E14" s="270"/>
      <c r="F14" s="193"/>
      <c r="G14" s="224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112"/>
      <c r="Y14" s="111"/>
    </row>
    <row r="15" spans="4:25" s="113" customFormat="1" ht="12" hidden="1" thickTop="1">
      <c r="D15" s="199">
        <v>0</v>
      </c>
      <c r="E15" s="199"/>
      <c r="F15" s="200"/>
      <c r="G15" s="201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112"/>
      <c r="Y15" s="111"/>
    </row>
    <row r="16" spans="3:24" s="111" customFormat="1" ht="22.5" customHeight="1" thickBot="1" thickTop="1">
      <c r="C16" s="271" t="s">
        <v>501</v>
      </c>
      <c r="D16" s="273">
        <v>1</v>
      </c>
      <c r="E16" s="275" t="s">
        <v>503</v>
      </c>
      <c r="F16" s="130" t="str">
        <f>"Заявленная мощность потребителей"&amp;IF(regionException_flag=1,", в т.ч.","")</f>
        <v>Заявленная мощность потребителей</v>
      </c>
      <c r="G16" s="195" t="s">
        <v>129</v>
      </c>
      <c r="H16" s="212">
        <v>18.46</v>
      </c>
      <c r="I16" s="212">
        <v>18.8446</v>
      </c>
      <c r="J16" s="212">
        <v>17.9104</v>
      </c>
      <c r="K16" s="212">
        <v>22.145</v>
      </c>
      <c r="L16" s="212">
        <v>22.143</v>
      </c>
      <c r="M16" s="212">
        <v>20.433</v>
      </c>
      <c r="N16" s="212">
        <v>16.305</v>
      </c>
      <c r="O16" s="212">
        <v>14.2917</v>
      </c>
      <c r="P16" s="212">
        <v>14.007</v>
      </c>
      <c r="Q16" s="212">
        <v>14.452</v>
      </c>
      <c r="R16" s="212">
        <v>14.487</v>
      </c>
      <c r="S16" s="212">
        <v>14.973</v>
      </c>
      <c r="T16" s="212">
        <v>18.548</v>
      </c>
      <c r="U16" s="212">
        <v>20.286</v>
      </c>
      <c r="V16" s="212">
        <v>22.854</v>
      </c>
      <c r="W16" s="211">
        <f>SUM(K16:V16)/12</f>
        <v>17.91039166666667</v>
      </c>
      <c r="X16" s="277"/>
    </row>
    <row r="17" spans="3:24" s="111" customFormat="1" ht="12" customHeight="1" hidden="1" thickBot="1">
      <c r="C17" s="272"/>
      <c r="D17" s="274"/>
      <c r="E17" s="276"/>
      <c r="F17" s="194"/>
      <c r="G17" s="226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77"/>
    </row>
    <row r="18" spans="4:23" ht="12" thickTop="1">
      <c r="D18" s="203"/>
      <c r="E18" s="204" t="s">
        <v>209</v>
      </c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6"/>
    </row>
  </sheetData>
  <sheetProtection password="BC0D" sheet="1" objects="1" scenarios="1" formatColumns="0" formatRows="0"/>
  <mergeCells count="6">
    <mergeCell ref="D9:G9"/>
    <mergeCell ref="D13:E14"/>
    <mergeCell ref="C16:C17"/>
    <mergeCell ref="D16:D17"/>
    <mergeCell ref="E16:E17"/>
    <mergeCell ref="X16:X1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6:E17">
      <formula1>900</formula1>
    </dataValidation>
    <dataValidation type="decimal" operator="greaterThanOrEqual" allowBlank="1" showInputMessage="1" showErrorMessage="1" sqref="H16:V17">
      <formula1>0</formula1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5">
    <tabColor indexed="30"/>
  </sheetPr>
  <dimension ref="A1:M18"/>
  <sheetViews>
    <sheetView showGridLines="0" zoomScalePageLayoutView="0" workbookViewId="0" topLeftCell="C8">
      <pane xSplit="5" ySplit="8" topLeftCell="H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6" sqref="A16:IV17"/>
    </sheetView>
  </sheetViews>
  <sheetFormatPr defaultColWidth="9.140625" defaultRowHeight="11.25"/>
  <cols>
    <col min="1" max="2" width="0" style="56" hidden="1" customWidth="1"/>
    <col min="3" max="3" width="4.28125" style="56" customWidth="1"/>
    <col min="4" max="4" width="5.7109375" style="56" customWidth="1"/>
    <col min="5" max="5" width="38.28125" style="56" customWidth="1"/>
    <col min="6" max="6" width="45.7109375" style="56" customWidth="1"/>
    <col min="7" max="7" width="9.421875" style="79" customWidth="1"/>
    <col min="8" max="11" width="10.7109375" style="79" customWidth="1"/>
    <col min="12" max="12" width="11.7109375" style="56" bestFit="1" customWidth="1"/>
    <col min="13" max="16384" width="9.140625" style="56" customWidth="1"/>
  </cols>
  <sheetData>
    <row r="1" spans="1:12" s="58" customFormat="1" ht="12" hidden="1">
      <c r="A1" s="109"/>
      <c r="B1" s="109"/>
      <c r="C1" s="60">
        <v>0</v>
      </c>
      <c r="D1" s="60"/>
      <c r="E1" s="103">
        <v>0</v>
      </c>
      <c r="F1" s="63">
        <v>0</v>
      </c>
      <c r="G1" s="64">
        <f>god</f>
        <v>2018</v>
      </c>
      <c r="H1" s="110" t="s">
        <v>5</v>
      </c>
      <c r="I1" s="104" t="s">
        <v>5</v>
      </c>
      <c r="J1" s="104" t="s">
        <v>5</v>
      </c>
      <c r="K1" s="104" t="s">
        <v>128</v>
      </c>
      <c r="L1" s="76"/>
    </row>
    <row r="2" spans="1:11" s="106" customFormat="1" ht="11.25" hidden="1">
      <c r="A2" s="105"/>
      <c r="B2" s="105"/>
      <c r="H2" s="107">
        <f>G1-2</f>
        <v>2016</v>
      </c>
      <c r="I2" s="107">
        <f>G1-2</f>
        <v>2016</v>
      </c>
      <c r="J2" s="107">
        <f>G1-1</f>
        <v>2017</v>
      </c>
      <c r="K2" s="107">
        <f>$G$1</f>
        <v>2018</v>
      </c>
    </row>
    <row r="3" spans="1:11" s="104" customFormat="1" ht="11.25" hidden="1">
      <c r="A3" s="108"/>
      <c r="B3" s="108"/>
      <c r="H3" s="104" t="s">
        <v>161</v>
      </c>
      <c r="I3" s="104" t="s">
        <v>162</v>
      </c>
      <c r="J3" s="104" t="s">
        <v>161</v>
      </c>
      <c r="K3" s="104" t="s">
        <v>161</v>
      </c>
    </row>
    <row r="4" ht="11.25" hidden="1"/>
    <row r="5" ht="11.25" hidden="1"/>
    <row r="6" ht="11.25" hidden="1"/>
    <row r="7" spans="7:11" ht="11.25" hidden="1">
      <c r="G7" s="85"/>
      <c r="H7" s="85"/>
      <c r="I7" s="85"/>
      <c r="J7" s="85"/>
      <c r="K7" s="85"/>
    </row>
    <row r="8" spans="7:11" ht="11.25">
      <c r="G8" s="85"/>
      <c r="H8" s="85"/>
      <c r="I8" s="85"/>
      <c r="J8" s="85"/>
      <c r="K8" s="85"/>
    </row>
    <row r="9" spans="4:11" ht="31.5" customHeight="1">
      <c r="D9" s="278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МУП городского поселения город Россошь "Городские электрические сети" по технологическому расходу электроэнергии (мощности) - потерям в электрических сетях на 2018 год в регионе: Воронежская область (поквартально)</v>
      </c>
      <c r="E9" s="278"/>
      <c r="F9" s="278"/>
      <c r="G9" s="278"/>
      <c r="H9" s="114"/>
      <c r="I9" s="114"/>
      <c r="J9" s="114"/>
      <c r="K9" s="114"/>
    </row>
    <row r="10" spans="7:11" ht="11.25">
      <c r="G10" s="92"/>
      <c r="H10" s="92"/>
      <c r="I10" s="92"/>
      <c r="J10" s="92"/>
      <c r="K10" s="92"/>
    </row>
    <row r="11" spans="4:13" ht="27" customHeight="1">
      <c r="D11" s="188" t="s">
        <v>8</v>
      </c>
      <c r="E11" s="183" t="s">
        <v>124</v>
      </c>
      <c r="F11" s="189" t="s">
        <v>156</v>
      </c>
      <c r="G11" s="189" t="s">
        <v>165</v>
      </c>
      <c r="H11" s="183" t="str">
        <f>"I квартал "&amp;god</f>
        <v>I квартал 2018</v>
      </c>
      <c r="I11" s="183" t="str">
        <f>"II квартал "&amp;god</f>
        <v>II квартал 2018</v>
      </c>
      <c r="J11" s="183" t="str">
        <f>"III квартал "&amp;god</f>
        <v>III квартал 2018</v>
      </c>
      <c r="K11" s="183" t="str">
        <f>"IV квартал "&amp;god</f>
        <v>IV квартал 2018</v>
      </c>
      <c r="L11" s="111"/>
      <c r="M11" s="111"/>
    </row>
    <row r="12" spans="4:13" ht="12" customHeight="1">
      <c r="D12" s="187">
        <v>1</v>
      </c>
      <c r="E12" s="187">
        <v>2</v>
      </c>
      <c r="F12" s="187">
        <v>3</v>
      </c>
      <c r="G12" s="187">
        <v>4</v>
      </c>
      <c r="H12" s="187">
        <v>5</v>
      </c>
      <c r="I12" s="187">
        <v>6</v>
      </c>
      <c r="J12" s="187">
        <v>7</v>
      </c>
      <c r="K12" s="187">
        <v>8</v>
      </c>
      <c r="L12" s="111"/>
      <c r="M12" s="111"/>
    </row>
    <row r="13" spans="4:13" ht="22.5" customHeight="1" thickBot="1">
      <c r="D13" s="267" t="s">
        <v>115</v>
      </c>
      <c r="E13" s="268"/>
      <c r="F13" s="128" t="str">
        <f>"Заявленная мощность потребителей"&amp;IF(regionException_flag=1,", в т.ч.","")</f>
        <v>Заявленная мощность потребителей</v>
      </c>
      <c r="G13" s="129" t="s">
        <v>129</v>
      </c>
      <c r="H13" s="138">
        <f>SUMIF($F$15:$F$18,$F13,H$15:H$18)</f>
        <v>21.573666666666668</v>
      </c>
      <c r="I13" s="138">
        <f>SUMIF($F$15:$F$18,$F13,I$15:I$18)</f>
        <v>14.867899999999999</v>
      </c>
      <c r="J13" s="138">
        <f>SUMIF($F$15:$F$18,$F13,J$15:J$18)</f>
        <v>14.637333333333332</v>
      </c>
      <c r="K13" s="138">
        <f>SUMIF($F$15:$F$18,$F13,K$15:K$18)</f>
        <v>20.56266666666667</v>
      </c>
      <c r="L13" s="112"/>
      <c r="M13" s="111"/>
    </row>
    <row r="14" spans="4:13" s="113" customFormat="1" ht="26.25" customHeight="1" hidden="1" thickBot="1">
      <c r="D14" s="269"/>
      <c r="E14" s="270"/>
      <c r="F14" s="193"/>
      <c r="G14" s="224"/>
      <c r="H14" s="225"/>
      <c r="I14" s="225"/>
      <c r="J14" s="225"/>
      <c r="K14" s="225"/>
      <c r="L14" s="112"/>
      <c r="M14" s="111"/>
    </row>
    <row r="15" spans="4:13" s="113" customFormat="1" ht="12" hidden="1" thickTop="1">
      <c r="D15" s="199">
        <v>0</v>
      </c>
      <c r="E15" s="199"/>
      <c r="F15" s="200"/>
      <c r="G15" s="201"/>
      <c r="H15" s="202"/>
      <c r="I15" s="202"/>
      <c r="J15" s="202"/>
      <c r="K15" s="202"/>
      <c r="L15" s="112"/>
      <c r="M15" s="111"/>
    </row>
    <row r="16" spans="3:12" s="111" customFormat="1" ht="22.5" customHeight="1" thickBot="1" thickTop="1">
      <c r="C16" s="279"/>
      <c r="D16" s="273">
        <f>Субабоненты!$D$16</f>
        <v>1</v>
      </c>
      <c r="E16" s="281" t="str">
        <f>Субабоненты!$E$16</f>
        <v>МУП г. Россошь "ГЭС"</v>
      </c>
      <c r="F16" s="130" t="str">
        <f>"Заявленная мощность потребителей"&amp;IF(regionException_flag=1,", в т.ч.","")</f>
        <v>Заявленная мощность потребителей</v>
      </c>
      <c r="G16" s="131" t="s">
        <v>129</v>
      </c>
      <c r="H16" s="211">
        <f>(Субабоненты!K16+Субабоненты!L16+Субабоненты!M16)/3</f>
        <v>21.573666666666668</v>
      </c>
      <c r="I16" s="211">
        <f>(Субабоненты!N16+Субабоненты!O16+Субабоненты!P16)/3</f>
        <v>14.867899999999999</v>
      </c>
      <c r="J16" s="211">
        <f>(Субабоненты!Q16+Субабоненты!R16+Субабоненты!S16)/3</f>
        <v>14.637333333333332</v>
      </c>
      <c r="K16" s="211">
        <f>(Субабоненты!T16+Субабоненты!U16+Субабоненты!V16)/3</f>
        <v>20.56266666666667</v>
      </c>
      <c r="L16" s="277"/>
    </row>
    <row r="17" spans="3:12" s="111" customFormat="1" ht="12" customHeight="1" hidden="1" thickBot="1">
      <c r="C17" s="279"/>
      <c r="D17" s="280"/>
      <c r="E17" s="282"/>
      <c r="F17" s="194"/>
      <c r="G17" s="226"/>
      <c r="H17" s="227"/>
      <c r="I17" s="227"/>
      <c r="J17" s="227"/>
      <c r="K17" s="227"/>
      <c r="L17" s="277"/>
    </row>
    <row r="18" spans="4:11" ht="12" thickTop="1">
      <c r="D18" s="207"/>
      <c r="E18" s="207"/>
      <c r="F18" s="207"/>
      <c r="G18" s="208"/>
      <c r="H18" s="208"/>
      <c r="I18" s="208"/>
      <c r="J18" s="208"/>
      <c r="K18" s="208"/>
    </row>
  </sheetData>
  <sheetProtection password="BC0D" sheet="1" objects="1" scenarios="1" formatColumns="0" formatRows="0"/>
  <mergeCells count="6">
    <mergeCell ref="D9:G9"/>
    <mergeCell ref="D13:E14"/>
    <mergeCell ref="C16:C17"/>
    <mergeCell ref="D16:D17"/>
    <mergeCell ref="E16:E17"/>
    <mergeCell ref="L16:L1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6">
    <tabColor indexed="31"/>
    <pageSetUpPr fitToPage="1"/>
  </sheetPr>
  <dimension ref="C6:D19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12" hidden="1" customWidth="1"/>
    <col min="3" max="3" width="3.7109375" style="12" customWidth="1"/>
    <col min="4" max="4" width="94.8515625" style="12" customWidth="1"/>
    <col min="5" max="16384" width="9.140625" style="12" customWidth="1"/>
  </cols>
  <sheetData>
    <row r="1" ht="11.25" hidden="1"/>
    <row r="2" ht="11.25" hidden="1"/>
    <row r="3" ht="11.25" hidden="1"/>
    <row r="4" ht="11.25" hidden="1"/>
    <row r="5" ht="11.25" hidden="1"/>
    <row r="6" spans="3:4" ht="11.25">
      <c r="C6" s="13"/>
      <c r="D6" s="13"/>
    </row>
    <row r="7" spans="3:4" ht="19.5" customHeight="1">
      <c r="C7" s="13"/>
      <c r="D7" s="8" t="s">
        <v>95</v>
      </c>
    </row>
    <row r="8" spans="3:4" ht="11.25">
      <c r="C8" s="13"/>
      <c r="D8" s="13"/>
    </row>
    <row r="9" spans="3:4" ht="19.5" customHeight="1">
      <c r="C9" s="13"/>
      <c r="D9" s="14"/>
    </row>
    <row r="10" spans="3:4" ht="19.5" customHeight="1">
      <c r="C10" s="13"/>
      <c r="D10" s="14"/>
    </row>
    <row r="11" spans="3:4" ht="19.5" customHeight="1">
      <c r="C11" s="13"/>
      <c r="D11" s="14"/>
    </row>
    <row r="12" spans="3:4" ht="19.5" customHeight="1">
      <c r="C12" s="13"/>
      <c r="D12" s="14"/>
    </row>
    <row r="13" spans="3:4" ht="19.5" customHeight="1">
      <c r="C13" s="13"/>
      <c r="D13" s="14"/>
    </row>
    <row r="14" spans="3:4" ht="19.5" customHeight="1">
      <c r="C14" s="13"/>
      <c r="D14" s="14"/>
    </row>
    <row r="15" spans="3:4" ht="19.5" customHeight="1">
      <c r="C15" s="13"/>
      <c r="D15" s="14"/>
    </row>
    <row r="16" spans="3:4" ht="19.5" customHeight="1">
      <c r="C16" s="13"/>
      <c r="D16" s="14"/>
    </row>
    <row r="17" spans="3:4" ht="19.5" customHeight="1">
      <c r="C17" s="13"/>
      <c r="D17" s="14"/>
    </row>
    <row r="18" spans="3:4" ht="19.5" customHeight="1">
      <c r="C18" s="13"/>
      <c r="D18" s="14"/>
    </row>
    <row r="19" spans="3:4" ht="11.25">
      <c r="C19" s="13"/>
      <c r="D19" s="13"/>
    </row>
  </sheetData>
  <sheetProtection password="BC0D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9:D18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Предложения сетевой компании по технологическому расходу электроэнергии (мощности) - потерям в электрических сетях на 2018 год</dc:title>
  <dc:subject>Предложения сетевой компании по технологическому расходу электроэнергии (мощности) - потерям в электрических сетях на 2018 год</dc:subject>
  <dc:creator>--</dc:creator>
  <cp:keywords/>
  <dc:description/>
  <cp:lastModifiedBy>Сергеева ВА</cp:lastModifiedBy>
  <cp:lastPrinted>2017-04-12T11:42:27Z</cp:lastPrinted>
  <dcterms:created xsi:type="dcterms:W3CDTF">2004-05-21T07:18:45Z</dcterms:created>
  <dcterms:modified xsi:type="dcterms:W3CDTF">2018-02-15T09:06:53Z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FORM3.1.2018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REGU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