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ЭтаКнига" defaultThemeVersion="124226"/>
  <bookViews>
    <workbookView xWindow="-75" yWindow="4095" windowWidth="15375" windowHeight="4470" tabRatio="886" activeTab="3"/>
  </bookViews>
  <sheets>
    <sheet name="Инструкция" sheetId="504" r:id="rId1"/>
    <sheet name="Лог обновления" sheetId="429" state="veryHidden" r:id="rId2"/>
    <sheet name="Титульный" sheetId="437" r:id="rId3"/>
    <sheet name="Форма 3.1" sheetId="496" r:id="rId4"/>
    <sheet name="Форма 3.1 (кварталы)" sheetId="497" r:id="rId5"/>
    <sheet name="Сравнение" sheetId="515" r:id="rId6"/>
    <sheet name="Форма 16" sheetId="498" r:id="rId7"/>
    <sheet name="Субабоненты" sheetId="499" r:id="rId8"/>
    <sheet name="Субабоненты (кварталы)" sheetId="501" r:id="rId9"/>
    <sheet name="Комментарии" sheetId="431" r:id="rId10"/>
    <sheet name="Проверка" sheetId="432" r:id="rId11"/>
    <sheet name="TEHSHEET" sheetId="205" state="veryHidden" r:id="rId12"/>
    <sheet name="AllSheetsInThisWorkbook" sheetId="389" state="veryHidden" r:id="rId13"/>
    <sheet name="et_union_hor" sheetId="471" state="veryHidden" r:id="rId14"/>
    <sheet name="modProv" sheetId="508" state="veryHidden" r:id="rId15"/>
    <sheet name="modHTTP" sheetId="510" state="veryHidden" r:id="rId16"/>
    <sheet name="modReestr" sheetId="433" state="veryHidden" r:id="rId17"/>
    <sheet name="modfrmReestr" sheetId="434" state="veryHidden" r:id="rId18"/>
    <sheet name="modfrmRegion" sheetId="511" state="veryHidden" r:id="rId19"/>
    <sheet name="modfrmAuthorization" sheetId="512" state="veryHidden" r:id="rId20"/>
    <sheet name="modfrmDateChoose" sheetId="513" state="veryHidden" r:id="rId21"/>
    <sheet name="REESTR_ORG" sheetId="390" state="veryHidden" r:id="rId22"/>
    <sheet name="modClassifierValidate" sheetId="400" state="veryHidden" r:id="rId23"/>
    <sheet name="modHyp" sheetId="398" state="veryHidden" r:id="rId24"/>
    <sheet name="modList00" sheetId="514" state="veryHidden" r:id="rId25"/>
    <sheet name="modList03" sheetId="503" state="veryHidden" r:id="rId26"/>
    <sheet name="modList04" sheetId="502" state="veryHidden" r:id="rId27"/>
    <sheet name="modList07" sheetId="516" state="veryHidden" r:id="rId28"/>
    <sheet name="modInstruction" sheetId="505" state="veryHidden" r:id="rId29"/>
    <sheet name="modUpdTemplMain" sheetId="506" state="veryHidden" r:id="rId30"/>
    <sheet name="modfrmCheckUpdates" sheetId="507" state="veryHidden" r:id="rId3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0" hidden="1">Проверка!$B$4:$D$4</definedName>
    <definedName name="anscount" hidden="1">1</definedName>
    <definedName name="ChangeValues_1">et_union_hor!$H$4:$W$4</definedName>
    <definedName name="CheckBC_List04">Субабоненты!$E$15:$E$18</definedName>
    <definedName name="CheckValue_List04">Субабоненты!$H$15:$V$15</definedName>
    <definedName name="chkGetUpdatesValue">Инструкция!$AA$90</definedName>
    <definedName name="chkNoUpdatesValue">Инструкция!$AA$92</definedName>
    <definedName name="code">Инструкция!$B$2</definedName>
    <definedName name="CYear">'Форма 16'!$L$15</definedName>
    <definedName name="deleteRow_1">'Форма 3.1'!$E$34</definedName>
    <definedName name="deleteRow_2">'Форма 3.1 (кварталы)'!$E$34</definedName>
    <definedName name="deleteRow_3">Субабоненты!$F$14</definedName>
    <definedName name="deleteRow_4">'Субабоненты (кварталы)'!$F$14</definedName>
    <definedName name="deleteRow_5">et_union_hor!$F$4</definedName>
    <definedName name="deleteRow_6">et_union_hor!$F$9</definedName>
    <definedName name="dolj_lico">Титульный!$F$28:$F$31</definedName>
    <definedName name="et_List04">et_union_hor!$3:$4</definedName>
    <definedName name="et_List05">et_union_hor!$8:$9</definedName>
    <definedName name="f31_rek_fas_range">Сравнение!$13:$21</definedName>
    <definedName name="f31k_rek_fas_range">'Форма 3.1 (кварталы)'!#REF!</definedName>
    <definedName name="FirstLine">Инструкция!$A$6</definedName>
    <definedName name="god">Титульный!$F$9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Title" hidden="1">"Климатические зоны Томской области"</definedName>
    <definedName name="inn">Титульный!$F$14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Инструкция!$46:$55</definedName>
    <definedName name="Instr_5">Инструкция!$56:$67</definedName>
    <definedName name="Instr_6">Инструкция!$68:$73</definedName>
    <definedName name="Instr_7">Инструкция!$74:$87</definedName>
    <definedName name="Instr_8">Инструкция!$88:$100</definedName>
    <definedName name="instr_hyp1">Инструкция!$K$56</definedName>
    <definedName name="instr_hyp5">Инструкция!$K$75</definedName>
    <definedName name="kpp">Титульный!$F$15</definedName>
    <definedName name="LastYear">Титульный!$F$17</definedName>
    <definedName name="List03_date1">'Форма 16'!$G$15</definedName>
    <definedName name="List03_date2">'Форма 16'!$L$15</definedName>
    <definedName name="org">Титульный!$F$13</definedName>
    <definedName name="pIns_List04">Субабоненты!$E$18</definedName>
    <definedName name="pIns_List05">'Субабоненты (кварталы)'!$E$18</definedName>
    <definedName name="PYear">'Форма 16'!$G$15</definedName>
    <definedName name="REESTR_ORG_RANGE">REESTR_ORG!$A$2:$J$43</definedName>
    <definedName name="REGION">TEHSHEET!$A$2:$A$87</definedName>
    <definedName name="region_name">Титульный!$F$7</definedName>
    <definedName name="regionException">TEHSHEET!$D$2:$D$3</definedName>
    <definedName name="regionException_flag">TEHSHEET!$E$2</definedName>
    <definedName name="SAPBEXrevision" hidden="1">1</definedName>
    <definedName name="SAPBEXsysID" hidden="1">"BW2"</definedName>
    <definedName name="SAPBEXwbID" hidden="1">"479GSPMTNK9HM4ZSIVE5K2SH6"</definedName>
    <definedName name="spb_entity_id">Титульный!$F$16</definedName>
    <definedName name="TOTAL">P1_TOTAL,P2_TOTAL,P3_TOTAL,P4_TOTAL,P5_TOTAL</definedName>
    <definedName name="type_version">Титульный!$F$11</definedName>
    <definedName name="UpdStatus">Инструкция!$AA$1</definedName>
    <definedName name="version">Инструкция!$B$3</definedName>
    <definedName name="year_list">TEHSHEET!$B$2:$B$14</definedName>
  </definedNames>
  <calcPr calcId="145621"/>
</workbook>
</file>

<file path=xl/calcChain.xml><?xml version="1.0" encoding="utf-8"?>
<calcChain xmlns="http://schemas.openxmlformats.org/spreadsheetml/2006/main">
  <c r="E16" i="501" l="1"/>
  <c r="D16" i="501"/>
  <c r="K16" i="501"/>
  <c r="J16" i="501"/>
  <c r="I16" i="501"/>
  <c r="H16" i="501"/>
  <c r="F16" i="501"/>
  <c r="W16" i="499"/>
  <c r="F16" i="499"/>
  <c r="AH20" i="515" l="1"/>
  <c r="AI20" i="515"/>
  <c r="AJ20" i="515"/>
  <c r="AK20" i="515"/>
  <c r="AL20" i="515"/>
  <c r="AM20" i="515"/>
  <c r="AN20" i="515"/>
  <c r="AO20" i="515"/>
  <c r="AP20" i="515"/>
  <c r="AQ20" i="515"/>
  <c r="AR20" i="515"/>
  <c r="AH21" i="515"/>
  <c r="AI21" i="515"/>
  <c r="AJ21" i="515"/>
  <c r="AK21" i="515"/>
  <c r="AL21" i="515"/>
  <c r="AM21" i="515"/>
  <c r="AN21" i="515"/>
  <c r="AO21" i="515"/>
  <c r="AP21" i="515"/>
  <c r="AQ21" i="515"/>
  <c r="AR21" i="515"/>
  <c r="AG21" i="515"/>
  <c r="AG20" i="515"/>
  <c r="AH18" i="515"/>
  <c r="AI18" i="515"/>
  <c r="AJ18" i="515"/>
  <c r="AK18" i="515"/>
  <c r="AL18" i="515"/>
  <c r="AM18" i="515"/>
  <c r="AN18" i="515"/>
  <c r="AO18" i="515"/>
  <c r="AP18" i="515"/>
  <c r="AQ18" i="515"/>
  <c r="AR18" i="515"/>
  <c r="AG18" i="515"/>
  <c r="AH17" i="515"/>
  <c r="AI17" i="515"/>
  <c r="AJ17" i="515"/>
  <c r="AK17" i="515"/>
  <c r="AL17" i="515"/>
  <c r="AM17" i="515"/>
  <c r="AN17" i="515"/>
  <c r="AO17" i="515"/>
  <c r="AP17" i="515"/>
  <c r="AQ17" i="515"/>
  <c r="AR17" i="515"/>
  <c r="AG17" i="515"/>
  <c r="AH15" i="515"/>
  <c r="AI15" i="515"/>
  <c r="AJ15" i="515"/>
  <c r="AK15" i="515"/>
  <c r="AL15" i="515"/>
  <c r="AM15" i="515"/>
  <c r="AN15" i="515"/>
  <c r="AO15" i="515"/>
  <c r="AP15" i="515"/>
  <c r="AQ15" i="515"/>
  <c r="AR15" i="515"/>
  <c r="AG15" i="515"/>
  <c r="AH14" i="515"/>
  <c r="AI14" i="515"/>
  <c r="AJ14" i="515"/>
  <c r="AK14" i="515"/>
  <c r="AL14" i="515"/>
  <c r="AM14" i="515"/>
  <c r="AN14" i="515"/>
  <c r="AO14" i="515"/>
  <c r="AP14" i="515"/>
  <c r="AQ14" i="515"/>
  <c r="AR14" i="515"/>
  <c r="AG14" i="515"/>
  <c r="B2" i="504"/>
  <c r="B3" i="504"/>
  <c r="S21" i="515" l="1"/>
  <c r="S20" i="515"/>
  <c r="S18" i="515"/>
  <c r="S17" i="515"/>
  <c r="S15" i="515"/>
  <c r="S14" i="515"/>
  <c r="D8" i="515"/>
  <c r="E1" i="515"/>
  <c r="R2" i="515" s="1"/>
  <c r="R11" i="515" s="1"/>
  <c r="W2" i="515" l="1"/>
  <c r="W11" i="515" s="1"/>
  <c r="AM2" i="515"/>
  <c r="AM11" i="515" s="1"/>
  <c r="Z2" i="515"/>
  <c r="Z11" i="515" s="1"/>
  <c r="AG2" i="515"/>
  <c r="AG11" i="515" s="1"/>
  <c r="AO2" i="515"/>
  <c r="AO11" i="515" s="1"/>
  <c r="AB2" i="515"/>
  <c r="AB11" i="515" s="1"/>
  <c r="AI2" i="515"/>
  <c r="AI11" i="515" s="1"/>
  <c r="AQ2" i="515"/>
  <c r="AQ11" i="515" s="1"/>
  <c r="T2" i="515"/>
  <c r="T11" i="515" s="1"/>
  <c r="AE2" i="515"/>
  <c r="AE11" i="515" s="1"/>
  <c r="AK2" i="515"/>
  <c r="AK11" i="515" s="1"/>
  <c r="AS2" i="515"/>
  <c r="AS11" i="515" s="1"/>
  <c r="V2" i="515"/>
  <c r="V11" i="515" s="1"/>
  <c r="AA2" i="515"/>
  <c r="AA11" i="515" s="1"/>
  <c r="AF2" i="515"/>
  <c r="AF11" i="515" s="1"/>
  <c r="AH2" i="515"/>
  <c r="AH11" i="515" s="1"/>
  <c r="AL2" i="515"/>
  <c r="AL11" i="515" s="1"/>
  <c r="AP2" i="515"/>
  <c r="AP11" i="515" s="1"/>
  <c r="X2" i="515"/>
  <c r="X11" i="515" s="1"/>
  <c r="AD2" i="515"/>
  <c r="AD11" i="515" s="1"/>
  <c r="AJ2" i="515"/>
  <c r="AJ11" i="515" s="1"/>
  <c r="AN2" i="515"/>
  <c r="AN11" i="515" s="1"/>
  <c r="AR2" i="515"/>
  <c r="AR11" i="515" s="1"/>
  <c r="U2" i="515"/>
  <c r="U11" i="515" s="1"/>
  <c r="Y2" i="515"/>
  <c r="Y11" i="515" s="1"/>
  <c r="AC2" i="515"/>
  <c r="AC11" i="515" s="1"/>
  <c r="G2" i="515"/>
  <c r="G11" i="515" s="1"/>
  <c r="K2" i="515"/>
  <c r="K11" i="515" s="1"/>
  <c r="P2" i="515"/>
  <c r="P11" i="515" s="1"/>
  <c r="I2" i="515"/>
  <c r="I11" i="515" s="1"/>
  <c r="M2" i="515"/>
  <c r="M11" i="515" s="1"/>
  <c r="Q2" i="515"/>
  <c r="Q11" i="515" s="1"/>
  <c r="O2" i="515"/>
  <c r="O11" i="515" s="1"/>
  <c r="S2" i="515"/>
  <c r="S11" i="515" s="1"/>
  <c r="H2" i="515"/>
  <c r="H11" i="515" s="1"/>
  <c r="L2" i="515"/>
  <c r="L11" i="515" s="1"/>
  <c r="J2" i="515"/>
  <c r="J11" i="515" s="1"/>
  <c r="N2" i="515"/>
  <c r="N11" i="515" s="1"/>
  <c r="D9" i="501" l="1"/>
  <c r="D9" i="499"/>
  <c r="D8" i="497"/>
  <c r="D8" i="496"/>
  <c r="E33" i="496" l="1"/>
  <c r="E33" i="497"/>
  <c r="F13" i="499"/>
  <c r="L13" i="499" s="1"/>
  <c r="K33" i="496" s="1"/>
  <c r="K31" i="496" s="1"/>
  <c r="F13" i="501"/>
  <c r="J13" i="501" s="1"/>
  <c r="F3" i="471"/>
  <c r="F8" i="471"/>
  <c r="B5" i="504"/>
  <c r="J32" i="497"/>
  <c r="I32" i="497"/>
  <c r="H32" i="497"/>
  <c r="G32" i="497"/>
  <c r="J30" i="497"/>
  <c r="I30" i="497"/>
  <c r="H30" i="497"/>
  <c r="G30" i="497"/>
  <c r="J29" i="497"/>
  <c r="I29" i="497"/>
  <c r="H29" i="497"/>
  <c r="G29" i="497"/>
  <c r="S24" i="496"/>
  <c r="T24" i="496"/>
  <c r="U24" i="496"/>
  <c r="P24" i="496"/>
  <c r="Q24" i="496"/>
  <c r="R24" i="496"/>
  <c r="M24" i="496"/>
  <c r="N24" i="496"/>
  <c r="O24" i="496"/>
  <c r="J24" i="496"/>
  <c r="K24" i="496"/>
  <c r="L24" i="496"/>
  <c r="J26" i="497"/>
  <c r="I26" i="497"/>
  <c r="H26" i="497"/>
  <c r="G26" i="497"/>
  <c r="J25" i="497"/>
  <c r="I25" i="497"/>
  <c r="H25" i="497"/>
  <c r="G25" i="497"/>
  <c r="J23" i="497"/>
  <c r="I23" i="497"/>
  <c r="H23" i="497"/>
  <c r="G23" i="497"/>
  <c r="J21" i="497"/>
  <c r="I21" i="497"/>
  <c r="H21" i="497"/>
  <c r="G21" i="497"/>
  <c r="J20" i="497"/>
  <c r="I20" i="497"/>
  <c r="H20" i="497"/>
  <c r="G20" i="497"/>
  <c r="S15" i="496"/>
  <c r="T15" i="496"/>
  <c r="U15" i="496"/>
  <c r="P15" i="496"/>
  <c r="Q15" i="496"/>
  <c r="R15" i="496"/>
  <c r="M15" i="496"/>
  <c r="N15" i="496"/>
  <c r="O15" i="496"/>
  <c r="J15" i="496"/>
  <c r="K15" i="496"/>
  <c r="L15" i="496"/>
  <c r="J17" i="497"/>
  <c r="I17" i="497"/>
  <c r="H17" i="497"/>
  <c r="G17" i="497"/>
  <c r="J16" i="497"/>
  <c r="I16" i="497"/>
  <c r="H16" i="497"/>
  <c r="G16" i="497"/>
  <c r="J14" i="497"/>
  <c r="I14" i="497"/>
  <c r="H14" i="497"/>
  <c r="G14" i="497"/>
  <c r="K8" i="471"/>
  <c r="J8" i="471"/>
  <c r="I8" i="471"/>
  <c r="H8" i="471"/>
  <c r="W3" i="471"/>
  <c r="K11" i="501"/>
  <c r="J11" i="501"/>
  <c r="I11" i="501"/>
  <c r="H11" i="501"/>
  <c r="G1" i="501"/>
  <c r="I2" i="501" s="1"/>
  <c r="D10" i="498"/>
  <c r="V32" i="496"/>
  <c r="S27" i="496"/>
  <c r="T27" i="496"/>
  <c r="U27" i="496"/>
  <c r="P27" i="496"/>
  <c r="Q27" i="496"/>
  <c r="R27" i="496"/>
  <c r="M27" i="496"/>
  <c r="N27" i="496"/>
  <c r="O27" i="496"/>
  <c r="J27" i="496"/>
  <c r="K27" i="496"/>
  <c r="L27" i="496"/>
  <c r="S18" i="496"/>
  <c r="T18" i="496"/>
  <c r="U18" i="496"/>
  <c r="P18" i="496"/>
  <c r="Q18" i="496"/>
  <c r="R18" i="496"/>
  <c r="M18" i="496"/>
  <c r="N18" i="496"/>
  <c r="O18" i="496"/>
  <c r="J18" i="496"/>
  <c r="K18" i="496"/>
  <c r="L18" i="496"/>
  <c r="G1" i="499"/>
  <c r="S2" i="499" s="1"/>
  <c r="S11" i="499" s="1"/>
  <c r="G1" i="498"/>
  <c r="J2" i="498" s="1"/>
  <c r="D9" i="498"/>
  <c r="I11" i="498"/>
  <c r="E1" i="497"/>
  <c r="I2" i="497" s="1"/>
  <c r="G10" i="497"/>
  <c r="H10" i="497"/>
  <c r="I10" i="497"/>
  <c r="J10" i="497"/>
  <c r="E1" i="496"/>
  <c r="G2" i="496" s="1"/>
  <c r="G10" i="496" s="1"/>
  <c r="V14" i="496"/>
  <c r="G15" i="496"/>
  <c r="G18" i="496" s="1"/>
  <c r="H15" i="496"/>
  <c r="H18" i="496" s="1"/>
  <c r="I15" i="496"/>
  <c r="I18" i="496" s="1"/>
  <c r="V16" i="496"/>
  <c r="V17" i="496"/>
  <c r="V20" i="496"/>
  <c r="V21" i="496"/>
  <c r="V23" i="496"/>
  <c r="G24" i="496"/>
  <c r="G27" i="496" s="1"/>
  <c r="H24" i="496"/>
  <c r="I24" i="496"/>
  <c r="V25" i="496"/>
  <c r="V26" i="496"/>
  <c r="H27" i="496"/>
  <c r="I27" i="496"/>
  <c r="V29" i="496"/>
  <c r="V30" i="496"/>
  <c r="I13" i="501"/>
  <c r="M19" i="496" l="1"/>
  <c r="W14" i="515"/>
  <c r="W20" i="515"/>
  <c r="W17" i="515"/>
  <c r="U19" i="496"/>
  <c r="AE14" i="515"/>
  <c r="AE20" i="515"/>
  <c r="AE17" i="515"/>
  <c r="K28" i="496"/>
  <c r="U15" i="515"/>
  <c r="U21" i="515"/>
  <c r="U18" i="515"/>
  <c r="U28" i="496"/>
  <c r="AE21" i="515"/>
  <c r="AE18" i="515"/>
  <c r="AE15" i="515"/>
  <c r="H28" i="496"/>
  <c r="G19" i="496"/>
  <c r="L19" i="496"/>
  <c r="V14" i="515"/>
  <c r="V20" i="515"/>
  <c r="V17" i="515"/>
  <c r="N19" i="496"/>
  <c r="X20" i="515"/>
  <c r="X17" i="515"/>
  <c r="X14" i="515"/>
  <c r="Z14" i="515"/>
  <c r="Z17" i="515"/>
  <c r="Z20" i="515"/>
  <c r="L28" i="496"/>
  <c r="V21" i="515"/>
  <c r="V18" i="515"/>
  <c r="V15" i="515"/>
  <c r="N28" i="496"/>
  <c r="X15" i="515"/>
  <c r="X21" i="515"/>
  <c r="X18" i="515"/>
  <c r="P28" i="496"/>
  <c r="Z21" i="515"/>
  <c r="Z18" i="515"/>
  <c r="Z15" i="515"/>
  <c r="G28" i="496"/>
  <c r="J19" i="496"/>
  <c r="T20" i="515"/>
  <c r="T17" i="515"/>
  <c r="T14" i="515"/>
  <c r="R19" i="496"/>
  <c r="AB20" i="515"/>
  <c r="AB17" i="515"/>
  <c r="AB14" i="515"/>
  <c r="T19" i="496"/>
  <c r="AD14" i="515"/>
  <c r="AD20" i="515"/>
  <c r="AD17" i="515"/>
  <c r="J28" i="496"/>
  <c r="T15" i="515"/>
  <c r="T21" i="515"/>
  <c r="T18" i="515"/>
  <c r="R28" i="496"/>
  <c r="AB15" i="515"/>
  <c r="AB21" i="515"/>
  <c r="AB18" i="515"/>
  <c r="AD21" i="515"/>
  <c r="AD18" i="515"/>
  <c r="AD15" i="515"/>
  <c r="U20" i="515"/>
  <c r="U17" i="515"/>
  <c r="U14" i="515"/>
  <c r="M28" i="496"/>
  <c r="W21" i="515"/>
  <c r="W18" i="515"/>
  <c r="W15" i="515"/>
  <c r="I19" i="496"/>
  <c r="I28" i="496"/>
  <c r="H19" i="496"/>
  <c r="O19" i="496"/>
  <c r="Y20" i="515"/>
  <c r="Y17" i="515"/>
  <c r="Y14" i="515"/>
  <c r="Q19" i="496"/>
  <c r="AA14" i="515"/>
  <c r="AA20" i="515"/>
  <c r="AA17" i="515"/>
  <c r="S19" i="496"/>
  <c r="AC20" i="515"/>
  <c r="AC17" i="515"/>
  <c r="AC14" i="515"/>
  <c r="O28" i="496"/>
  <c r="Y15" i="515"/>
  <c r="Y21" i="515"/>
  <c r="Y18" i="515"/>
  <c r="Q28" i="496"/>
  <c r="AA21" i="515"/>
  <c r="AA18" i="515"/>
  <c r="AA15" i="515"/>
  <c r="S28" i="496"/>
  <c r="AC15" i="515"/>
  <c r="AC21" i="515"/>
  <c r="AC18" i="515"/>
  <c r="I2" i="498"/>
  <c r="V24" i="496"/>
  <c r="V27" i="496" s="1"/>
  <c r="V15" i="496"/>
  <c r="V18" i="496" s="1"/>
  <c r="I15" i="497"/>
  <c r="I18" i="497" s="1"/>
  <c r="K19" i="496"/>
  <c r="J24" i="497"/>
  <c r="J27" i="497" s="1"/>
  <c r="H2" i="497"/>
  <c r="J15" i="497"/>
  <c r="J18" i="497" s="1"/>
  <c r="G15" i="497"/>
  <c r="G18" i="497" s="1"/>
  <c r="H24" i="497"/>
  <c r="H27" i="497" s="1"/>
  <c r="G24" i="497"/>
  <c r="G27" i="497" s="1"/>
  <c r="H15" i="497"/>
  <c r="H18" i="497" s="1"/>
  <c r="P19" i="496"/>
  <c r="T28" i="496"/>
  <c r="I24" i="497"/>
  <c r="I27" i="497" s="1"/>
  <c r="U2" i="496"/>
  <c r="U10" i="496" s="1"/>
  <c r="K2" i="496"/>
  <c r="K10" i="496" s="1"/>
  <c r="K13" i="501"/>
  <c r="K13" i="499"/>
  <c r="J33" i="496" s="1"/>
  <c r="J31" i="496" s="1"/>
  <c r="H13" i="499"/>
  <c r="G33" i="496" s="1"/>
  <c r="G31" i="496" s="1"/>
  <c r="H2" i="501"/>
  <c r="H13" i="501"/>
  <c r="T13" i="499"/>
  <c r="S33" i="496" s="1"/>
  <c r="S31" i="496" s="1"/>
  <c r="Q13" i="499"/>
  <c r="P33" i="496" s="1"/>
  <c r="P31" i="496" s="1"/>
  <c r="I13" i="499"/>
  <c r="H33" i="496" s="1"/>
  <c r="H31" i="496" s="1"/>
  <c r="U13" i="499"/>
  <c r="T33" i="496" s="1"/>
  <c r="T31" i="496" s="1"/>
  <c r="K2" i="499"/>
  <c r="K11" i="499" s="1"/>
  <c r="M2" i="499"/>
  <c r="M11" i="499" s="1"/>
  <c r="K2" i="501"/>
  <c r="N2" i="499"/>
  <c r="N11" i="499" s="1"/>
  <c r="H2" i="499"/>
  <c r="H11" i="499" s="1"/>
  <c r="T2" i="499"/>
  <c r="T11" i="499" s="1"/>
  <c r="I2" i="499"/>
  <c r="I11" i="499" s="1"/>
  <c r="Q2" i="496"/>
  <c r="Q10" i="496" s="1"/>
  <c r="P2" i="496"/>
  <c r="P10" i="496" s="1"/>
  <c r="L2" i="496"/>
  <c r="L10" i="496" s="1"/>
  <c r="H2" i="496"/>
  <c r="H10" i="496" s="1"/>
  <c r="N2" i="496"/>
  <c r="N10" i="496" s="1"/>
  <c r="I2" i="496"/>
  <c r="I10" i="496" s="1"/>
  <c r="O2" i="496"/>
  <c r="O10" i="496" s="1"/>
  <c r="T2" i="496"/>
  <c r="T10" i="496" s="1"/>
  <c r="S2" i="496"/>
  <c r="S10" i="496" s="1"/>
  <c r="R2" i="496"/>
  <c r="R10" i="496" s="1"/>
  <c r="J2" i="497"/>
  <c r="P2" i="499"/>
  <c r="P11" i="499" s="1"/>
  <c r="U2" i="499"/>
  <c r="U11" i="499" s="1"/>
  <c r="J13" i="499"/>
  <c r="I33" i="496" s="1"/>
  <c r="I31" i="496" s="1"/>
  <c r="R13" i="499"/>
  <c r="Q33" i="496" s="1"/>
  <c r="Q31" i="496" s="1"/>
  <c r="L2" i="499"/>
  <c r="L11" i="499" s="1"/>
  <c r="V2" i="499"/>
  <c r="V11" i="499" s="1"/>
  <c r="V13" i="499"/>
  <c r="U33" i="496" s="1"/>
  <c r="U31" i="496" s="1"/>
  <c r="O13" i="499"/>
  <c r="N33" i="496" s="1"/>
  <c r="N31" i="496" s="1"/>
  <c r="P13" i="499"/>
  <c r="O33" i="496" s="1"/>
  <c r="O31" i="496" s="1"/>
  <c r="J2" i="501"/>
  <c r="J2" i="499"/>
  <c r="J11" i="499" s="1"/>
  <c r="M13" i="499"/>
  <c r="L33" i="496" s="1"/>
  <c r="L31" i="496" s="1"/>
  <c r="S13" i="499"/>
  <c r="R33" i="496" s="1"/>
  <c r="R31" i="496" s="1"/>
  <c r="W13" i="499"/>
  <c r="V33" i="496" s="1"/>
  <c r="V31" i="496" s="1"/>
  <c r="Q2" i="499"/>
  <c r="Q11" i="499" s="1"/>
  <c r="N13" i="499"/>
  <c r="M33" i="496" s="1"/>
  <c r="M31" i="496" s="1"/>
  <c r="R2" i="499"/>
  <c r="R11" i="499" s="1"/>
  <c r="J2" i="496"/>
  <c r="J10" i="496" s="1"/>
  <c r="G2" i="497"/>
  <c r="M2" i="498"/>
  <c r="O2" i="499"/>
  <c r="O11" i="499" s="1"/>
  <c r="K2" i="498"/>
  <c r="W2" i="499"/>
  <c r="W11" i="499" s="1"/>
  <c r="V2" i="496"/>
  <c r="V10" i="496" s="1"/>
  <c r="M2" i="496"/>
  <c r="M10" i="496" s="1"/>
  <c r="F4" i="437"/>
  <c r="G28" i="497" l="1"/>
  <c r="I28" i="497"/>
  <c r="H28" i="497"/>
  <c r="I19" i="497"/>
  <c r="V28" i="496"/>
  <c r="J19" i="497"/>
  <c r="H19" i="497"/>
  <c r="AF20" i="515"/>
  <c r="AS20" i="515" s="1"/>
  <c r="AF15" i="515"/>
  <c r="AS15" i="515" s="1"/>
  <c r="J28" i="497"/>
  <c r="AF17" i="515"/>
  <c r="AS17" i="515" s="1"/>
  <c r="AF18" i="515"/>
  <c r="AS18" i="515" s="1"/>
  <c r="AF14" i="515"/>
  <c r="AS14" i="515" s="1"/>
  <c r="G19" i="497"/>
  <c r="AF21" i="515"/>
  <c r="AS21" i="515" s="1"/>
  <c r="V19" i="496"/>
  <c r="J31" i="497"/>
  <c r="G33" i="497"/>
  <c r="I31" i="497"/>
  <c r="J33" i="497"/>
  <c r="H31" i="497"/>
  <c r="I33" i="497"/>
  <c r="G31" i="497"/>
  <c r="H33" i="497"/>
</calcChain>
</file>

<file path=xl/sharedStrings.xml><?xml version="1.0" encoding="utf-8"?>
<sst xmlns="http://schemas.openxmlformats.org/spreadsheetml/2006/main" count="945" uniqueCount="456">
  <si>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</si>
  <si>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</si>
  <si>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</si>
  <si>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</si>
  <si>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</si>
  <si>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</si>
  <si>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</si>
  <si>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</si>
  <si>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</si>
  <si>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</si>
  <si>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</si>
  <si>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</si>
  <si>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</si>
  <si>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</si>
  <si>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</si>
  <si>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</si>
  <si>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</si>
  <si>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</si>
  <si>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</si>
  <si>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</si>
  <si>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</si>
  <si>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</si>
  <si>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</si>
  <si>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</si>
  <si>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</si>
  <si>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</si>
  <si>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</si>
  <si>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</si>
  <si>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</si>
  <si>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</si>
  <si>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</si>
  <si>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</si>
  <si>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</si>
  <si>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</si>
  <si>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</si>
  <si>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</si>
  <si>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</si>
  <si>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</si>
  <si>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</si>
  <si>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</si>
  <si>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</si>
  <si>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</si>
  <si>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</si>
  <si>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</si>
  <si>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</si>
  <si>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</si>
  <si>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</si>
  <si>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</si>
  <si>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</si>
  <si>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</si>
  <si>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</si>
  <si>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</si>
  <si>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</si>
  <si>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</si>
  <si>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</si>
  <si>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</si>
  <si>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</si>
  <si>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</si>
  <si>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</si>
  <si>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</si>
  <si>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</si>
  <si>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</si>
  <si>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</si>
  <si>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</si>
  <si>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</si>
  <si>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</si>
  <si>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</si>
  <si>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</si>
  <si>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</si>
  <si>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</si>
  <si>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</si>
  <si>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</si>
  <si>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</si>
  <si>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</si>
  <si>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</si>
  <si>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</si>
  <si>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</si>
  <si>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</si>
  <si>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</si>
  <si>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</si>
  <si>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</si>
  <si>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</si>
  <si>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</si>
  <si>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</si>
  <si>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</si>
  <si>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</si>
  <si>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</si>
  <si>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</si>
  <si>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</si>
  <si>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</si>
  <si>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</si>
  <si>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</si>
  <si>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</si>
  <si>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</si>
  <si>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</si>
  <si>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</si>
  <si>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</si>
  <si>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</si>
  <si>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</si>
  <si>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</si>
  <si>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</si>
  <si>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</si>
  <si>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</si>
  <si>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</si>
  <si>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</si>
  <si>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</si>
  <si>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</si>
  <si>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</si>
  <si>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</si>
  <si>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</si>
  <si>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</si>
  <si>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</si>
  <si>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</si>
  <si>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</si>
  <si>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</si>
  <si>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</si>
  <si>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</si>
  <si>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</si>
  <si>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</si>
  <si>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</si>
  <si>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</si>
  <si>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</si>
  <si>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</si>
  <si>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</si>
  <si>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</si>
  <si>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</si>
  <si>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</si>
  <si>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</si>
  <si>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</si>
  <si>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</si>
  <si>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</si>
  <si>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</si>
  <si>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</si>
  <si>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</si>
  <si>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</si>
  <si>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</si>
  <si>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</si>
  <si>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</si>
  <si>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</si>
  <si>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</si>
  <si>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</si>
  <si>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</si>
  <si>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</si>
  <si>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</si>
  <si>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</si>
  <si>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</si>
  <si>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</si>
  <si>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</si>
  <si>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</si>
  <si>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</si>
  <si>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</si>
  <si>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</si>
  <si>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</si>
  <si>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</si>
  <si>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</si>
  <si>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</si>
  <si>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</si>
  <si>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</si>
  <si>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</si>
  <si>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</si>
  <si>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</si>
  <si>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</si>
  <si>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</si>
  <si>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</si>
  <si>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</si>
  <si>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</si>
  <si>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</si>
  <si>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</si>
  <si>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</si>
  <si>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</si>
  <si>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</si>
  <si>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</si>
  <si>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</si>
  <si>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</si>
  <si>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</si>
  <si>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</si>
  <si>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</si>
  <si>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</si>
  <si>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</si>
  <si>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</si>
  <si>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</si>
  <si>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</si>
  <si>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</si>
  <si>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</si>
  <si>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</si>
  <si>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</si>
  <si>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</si>
  <si>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</si>
  <si>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</si>
  <si>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</si>
  <si>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</si>
  <si>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</si>
  <si>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</si>
  <si>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</si>
  <si>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</si>
  <si>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</si>
  <si>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</si>
  <si>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</si>
  <si>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</si>
  <si>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</si>
  <si>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</si>
  <si>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Норматив потерь электроэнергии</t>
  </si>
  <si>
    <t>Дата</t>
  </si>
  <si>
    <t>Номер</t>
  </si>
  <si>
    <t>Добавить организацию</t>
  </si>
  <si>
    <t>year_list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</si>
  <si>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</si>
  <si>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</si>
  <si>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</si>
  <si>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</si>
  <si>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</si>
  <si>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</si>
  <si>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</si>
  <si>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</si>
  <si>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</si>
  <si>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</si>
  <si>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</si>
  <si>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</si>
  <si>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</si>
  <si>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</si>
  <si>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</si>
  <si>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</si>
  <si>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</si>
  <si>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</si>
  <si>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</si>
  <si>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</si>
  <si>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</si>
  <si>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</si>
  <si>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</si>
  <si>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</si>
  <si>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</si>
  <si>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2014</t>
  </si>
  <si>
    <t>г.Севастополь</t>
  </si>
  <si>
    <t>Республика Крым</t>
  </si>
  <si>
    <t>regionException</t>
  </si>
  <si>
    <t>regionException_flag</t>
  </si>
  <si>
    <t>2015</t>
  </si>
  <si>
    <t>ФИО:</t>
  </si>
  <si>
    <t>E-mail: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</si>
  <si>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</si>
  <si>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</si>
  <si>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</si>
  <si>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</si>
  <si>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</si>
  <si>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</si>
  <si>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2016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</si>
  <si>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</si>
  <si>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2017</t>
  </si>
  <si>
    <t>Выбор организации производится из Перечня сетевых организаций,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ответственным специалистам управления регулирования электроэнергетики ФАС России.</t>
  </si>
  <si>
    <t>2018</t>
  </si>
  <si>
    <t>modHTTP</t>
  </si>
  <si>
    <t>modfrmRegion</t>
  </si>
  <si>
    <t>modfrmDateChoose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</si>
  <si>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</si>
  <si>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Пальянов Максим Николаевич</t>
  </si>
  <si>
    <t>palyanovmn@fas.gov.ru</t>
  </si>
  <si>
    <t>Приказ</t>
  </si>
  <si>
    <t>Год окончания учета в СПБ</t>
  </si>
  <si>
    <t>участник</t>
  </si>
  <si>
    <t>По данным участника</t>
  </si>
  <si>
    <t>Предложения сетевой компании по технологическому расходу электроэнергии (мощности) - потерям в электрических сетях (организация)</t>
  </si>
  <si>
    <t>2019</t>
  </si>
  <si>
    <t>Предложение участника</t>
  </si>
  <si>
    <t>Предложение регулятора</t>
  </si>
  <si>
    <t xml:space="preserve">Руководитель организации </t>
  </si>
  <si>
    <t>Потери электроэнергии в электрической сети</t>
  </si>
  <si>
    <t>Потери мощности в электрической сети</t>
  </si>
  <si>
    <t>Отпуск э/энергии в сеть (млн.кВтч)</t>
  </si>
  <si>
    <t>Абсол. величина (млн.кВтч)</t>
  </si>
  <si>
    <t>Идентификатор реестра СПБ</t>
  </si>
  <si>
    <t>2020</t>
  </si>
  <si>
    <t>Предложение ФАС России (План)</t>
  </si>
  <si>
    <t>Предложение ФАС России (Утвержденное)</t>
  </si>
  <si>
    <t>modfrmAuthorization</t>
  </si>
  <si>
    <t>Предложение регулятора/ФАС России</t>
  </si>
  <si>
    <t>Дельта</t>
  </si>
  <si>
    <t>Сравнение</t>
  </si>
  <si>
    <t>modList07</t>
  </si>
  <si>
    <t>2021</t>
  </si>
  <si>
    <t>2022</t>
  </si>
  <si>
    <t>Проверка доступных обновлений...</t>
  </si>
  <si>
    <t>Информация</t>
  </si>
  <si>
    <t>Нет доступных обновлений для отчёта с кодом FORM3.1.2023.ORG!</t>
  </si>
  <si>
    <t>YEAR</t>
  </si>
  <si>
    <t>REGION_NAME</t>
  </si>
  <si>
    <t>ORG_NAME</t>
  </si>
  <si>
    <t>INN</t>
  </si>
  <si>
    <t>KPP</t>
  </si>
  <si>
    <t>DATE_BEGIN</t>
  </si>
  <si>
    <t>DATE_END</t>
  </si>
  <si>
    <t>LAST_YEAR</t>
  </si>
  <si>
    <t>RST_LOSS_ID</t>
  </si>
  <si>
    <t>IN_EGRUL</t>
  </si>
  <si>
    <t>АО  "КБХА"</t>
  </si>
  <si>
    <t>3665046177</t>
  </si>
  <si>
    <t>366750001</t>
  </si>
  <si>
    <t>9175808</t>
  </si>
  <si>
    <t>Y</t>
  </si>
  <si>
    <t>АО "БЭСК"</t>
  </si>
  <si>
    <t>3605042202</t>
  </si>
  <si>
    <t>360501001</t>
  </si>
  <si>
    <t>01-01-2015 00:00:00</t>
  </si>
  <si>
    <t>28509653</t>
  </si>
  <si>
    <t>АО "ВГЭС"</t>
  </si>
  <si>
    <t>3666231341</t>
  </si>
  <si>
    <t>366601001</t>
  </si>
  <si>
    <t>01-01-2021 00:00:00</t>
  </si>
  <si>
    <t>31413207</t>
  </si>
  <si>
    <t>АО "ВИнКо"</t>
  </si>
  <si>
    <t>3666161479</t>
  </si>
  <si>
    <t>366401001</t>
  </si>
  <si>
    <t>01-01-2019 00:00:00</t>
  </si>
  <si>
    <t>31109900</t>
  </si>
  <si>
    <t>АО "ВКЗ"</t>
  </si>
  <si>
    <t>3662051517</t>
  </si>
  <si>
    <t>366201001</t>
  </si>
  <si>
    <t>9176756</t>
  </si>
  <si>
    <t>АО "Воронежсинтезкаучук"</t>
  </si>
  <si>
    <t>3663002167</t>
  </si>
  <si>
    <t>9176164</t>
  </si>
  <si>
    <t>АО "Минудобрения"</t>
  </si>
  <si>
    <t>3627000397</t>
  </si>
  <si>
    <t>997350001</t>
  </si>
  <si>
    <t>9176160</t>
  </si>
  <si>
    <t>АО "Оборонэнерго" филиал "Волго-Вятский"</t>
  </si>
  <si>
    <t>7704726225</t>
  </si>
  <si>
    <t>526343001</t>
  </si>
  <si>
    <t>01-01-2020 00:00:00</t>
  </si>
  <si>
    <t>31297023</t>
  </si>
  <si>
    <t>АО "Павловск Неруд"</t>
  </si>
  <si>
    <t>3620013598</t>
  </si>
  <si>
    <t>362001001</t>
  </si>
  <si>
    <t>28814346</t>
  </si>
  <si>
    <t>АО "Электросигнал"</t>
  </si>
  <si>
    <t>3650001159</t>
  </si>
  <si>
    <t>9177671</t>
  </si>
  <si>
    <t>ЗАО "Воронежстальмост"</t>
  </si>
  <si>
    <t>3663000804</t>
  </si>
  <si>
    <t>9175809</t>
  </si>
  <si>
    <t>ЗАО "Лискимонтажконструкция"</t>
  </si>
  <si>
    <t>3652000930</t>
  </si>
  <si>
    <t>365201001</t>
  </si>
  <si>
    <t>9176885</t>
  </si>
  <si>
    <t>МКП МТК "Воронежпассажиртранс"</t>
  </si>
  <si>
    <t>3661022760</t>
  </si>
  <si>
    <t>366101001</t>
  </si>
  <si>
    <t>9176525</t>
  </si>
  <si>
    <t>МУП "Бобровская горэлектросеть"</t>
  </si>
  <si>
    <t>3602000356</t>
  </si>
  <si>
    <t>360201001</t>
  </si>
  <si>
    <t>9177630</t>
  </si>
  <si>
    <t>МУП "Борисоглебская горэлектросеть"</t>
  </si>
  <si>
    <t>3604001066</t>
  </si>
  <si>
    <t>360401001</t>
  </si>
  <si>
    <t>9176575</t>
  </si>
  <si>
    <t>МУП "Горэлектросети"</t>
  </si>
  <si>
    <t>3651002525</t>
  </si>
  <si>
    <t>365101001</t>
  </si>
  <si>
    <t>9176398</t>
  </si>
  <si>
    <t>МУП "Лискинская горэлектросеть"</t>
  </si>
  <si>
    <t>3652000545</t>
  </si>
  <si>
    <t>9177124</t>
  </si>
  <si>
    <t>МУП "Острогожская горэлектросеть"</t>
  </si>
  <si>
    <t>3619008794</t>
  </si>
  <si>
    <t>361901001</t>
  </si>
  <si>
    <t>9175797</t>
  </si>
  <si>
    <t>МУП г.Россошь "ГЭС"</t>
  </si>
  <si>
    <t>3627022658</t>
  </si>
  <si>
    <t>362701001</t>
  </si>
  <si>
    <t>9177952</t>
  </si>
  <si>
    <t>ООО "Актив-Менеджмент"</t>
  </si>
  <si>
    <t>3664066163</t>
  </si>
  <si>
    <t>9177252</t>
  </si>
  <si>
    <t>ООО "ВЭСК"</t>
  </si>
  <si>
    <t>3664110140</t>
  </si>
  <si>
    <t>01-01-2022 00:00:00</t>
  </si>
  <si>
    <t>31481875</t>
  </si>
  <si>
    <t>ООО "ГОРЭЛЕКТРОСЕТЬ-ВОРОНЕЖ"</t>
  </si>
  <si>
    <t>3662990355</t>
  </si>
  <si>
    <t>31109884</t>
  </si>
  <si>
    <t>ООО "ДЭК"</t>
  </si>
  <si>
    <t>3625010135</t>
  </si>
  <si>
    <t>362501001</t>
  </si>
  <si>
    <t>9176879</t>
  </si>
  <si>
    <t>ООО "КЭС"</t>
  </si>
  <si>
    <t>3666236043</t>
  </si>
  <si>
    <t>31413143</t>
  </si>
  <si>
    <t>ООО "Квартал"</t>
  </si>
  <si>
    <t>3666144650</t>
  </si>
  <si>
    <t>31109895</t>
  </si>
  <si>
    <t>ООО "РСК"</t>
  </si>
  <si>
    <t>3664230938</t>
  </si>
  <si>
    <t>31263724</t>
  </si>
  <si>
    <t>ООО "РЭК"</t>
  </si>
  <si>
    <t>3663100485</t>
  </si>
  <si>
    <t>366301001</t>
  </si>
  <si>
    <t>31204637</t>
  </si>
  <si>
    <t>ООО "СК Подгорное-2"</t>
  </si>
  <si>
    <t>3666177140</t>
  </si>
  <si>
    <t>28509649</t>
  </si>
  <si>
    <t>ООО "Талар"</t>
  </si>
  <si>
    <t>7743504025</t>
  </si>
  <si>
    <t>9176207</t>
  </si>
  <si>
    <t>ООО "ЭЛЬГРОН"</t>
  </si>
  <si>
    <t>3662124620</t>
  </si>
  <si>
    <t>9177943</t>
  </si>
  <si>
    <t>366501001</t>
  </si>
  <si>
    <t>ООО "ЭСК Воронеж"</t>
  </si>
  <si>
    <t>3665803973</t>
  </si>
  <si>
    <t>31413142</t>
  </si>
  <si>
    <t>ООО "ЭСК"</t>
  </si>
  <si>
    <t>3665072314</t>
  </si>
  <si>
    <t>28509650</t>
  </si>
  <si>
    <t>ООО "Энергия"</t>
  </si>
  <si>
    <t>3612007456</t>
  </si>
  <si>
    <t>361201001</t>
  </si>
  <si>
    <t>9175337</t>
  </si>
  <si>
    <t>ООО "ЭнергоПромСистемы"</t>
  </si>
  <si>
    <t>3661078925</t>
  </si>
  <si>
    <t>31263723</t>
  </si>
  <si>
    <t>ООО "Энерговид"</t>
  </si>
  <si>
    <t>3661016326</t>
  </si>
  <si>
    <t>31109881</t>
  </si>
  <si>
    <t>ООО ПКФ "ЭКВАТОР"</t>
  </si>
  <si>
    <t>3625003530</t>
  </si>
  <si>
    <t>9177668</t>
  </si>
  <si>
    <t>ООО СПЕЦИАЛИЗИРОВАННЫЙ ЗАСТРОЙЩИК "ВМУ-2"</t>
  </si>
  <si>
    <t>3661039235</t>
  </si>
  <si>
    <t>31413208</t>
  </si>
  <si>
    <t>ПАО "Россети Центр"</t>
  </si>
  <si>
    <t>6901067107</t>
  </si>
  <si>
    <t>366302001</t>
  </si>
  <si>
    <t>9176155</t>
  </si>
  <si>
    <t>Павловское МУПП "Энергетик"</t>
  </si>
  <si>
    <t>3620005653</t>
  </si>
  <si>
    <t>9176758</t>
  </si>
  <si>
    <t>Саратовский филиал ООО "Газпром энерго"</t>
  </si>
  <si>
    <t>7736186950</t>
  </si>
  <si>
    <t>645243001</t>
  </si>
  <si>
    <t>9175338</t>
  </si>
  <si>
    <t>Юго-Восточная дирекция по энергообеспечению структурное подразделение Трансэнерго - филиала  ОАО "РЖД"</t>
  </si>
  <si>
    <t>7708503727</t>
  </si>
  <si>
    <t>366645006</t>
  </si>
  <si>
    <t>9177616</t>
  </si>
  <si>
    <t/>
  </si>
  <si>
    <t>396650, Воронежская орбл. , г. Россошь, ул. Пролетарская 72</t>
  </si>
  <si>
    <t>Синчин Дмитрий Иванович</t>
  </si>
  <si>
    <t>директор</t>
  </si>
  <si>
    <t xml:space="preserve">Дружинина Елна Анатольевна </t>
  </si>
  <si>
    <t>главный бухгалтер</t>
  </si>
  <si>
    <t>Сергеева Вера Александровна</t>
  </si>
  <si>
    <t>начальник участка учета и контроля передачи эл. энергии</t>
  </si>
  <si>
    <t>8 (473 96 ) 5-14-39</t>
  </si>
  <si>
    <t>mupgesrossosh@yandex.ru</t>
  </si>
  <si>
    <t>О</t>
  </si>
  <si>
    <t xml:space="preserve">МУП г. Россошь "ГЭС"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</si>
</sst>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  <numFmt numFmtId="169" formatCode="_-* #,##0\ _р_._-;\-* #,##0\ _р_._-;_-* &quot;-&quot;\ _р_._-;_-@_-"/>
  </numFmts>
  <fonts count="67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sz val="9"/>
      <color indexed="9"/>
      <name val="Arial Cyr"/>
      <charset val="204"/>
    </font>
    <font>
      <sz val="9"/>
      <name val="Arial Cyr"/>
      <charset val="204"/>
    </font>
    <font>
      <sz val="10"/>
      <name val="Arial Cyr"/>
    </font>
    <font>
      <b/>
      <u/>
      <sz val="11"/>
      <color indexed="12"/>
      <name val="Arial"/>
      <family val="2"/>
      <charset val="204"/>
    </font>
    <font>
      <sz val="9"/>
      <color indexed="12"/>
      <name val="Tahoma"/>
      <family val="2"/>
      <charset val="204"/>
    </font>
    <font>
      <b/>
      <sz val="9"/>
      <color indexed="12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sz val="10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1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b/>
      <sz val="10"/>
      <color indexed="8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62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9"/>
      <color indexed="2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22"/>
      <name val="Wingdings 2"/>
      <family val="1"/>
      <charset val="2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 style="thin">
        <color indexed="22"/>
      </bottom>
      <diagonal/>
    </border>
    <border>
      <left/>
      <right style="thin">
        <color indexed="22"/>
      </right>
      <top style="thick">
        <color indexed="22"/>
      </top>
      <bottom style="thin">
        <color indexed="22"/>
      </bottom>
      <diagonal/>
    </border>
    <border>
      <left/>
      <right/>
      <top style="thick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ck">
        <color indexed="22"/>
      </bottom>
      <diagonal/>
    </border>
    <border>
      <left/>
      <right style="thin">
        <color indexed="22"/>
      </right>
      <top style="thin">
        <color indexed="22"/>
      </top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22"/>
      </top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 style="thin">
        <color theme="1" tint="0.49998474074526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ck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ck">
        <color indexed="22"/>
      </bottom>
      <diagonal/>
    </border>
  </borders>
  <cellStyleXfs count="100">
    <xf numFmtId="49" fontId="0" fillId="0" borderId="0" applyBorder="0">
      <alignment vertical="top"/>
    </xf>
    <xf numFmtId="0" fontId="2" fillId="0" borderId="0"/>
    <xf numFmtId="165" fontId="2" fillId="0" borderId="0"/>
    <xf numFmtId="0" fontId="47" fillId="0" borderId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37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4" fillId="0" borderId="0" applyFill="0" applyBorder="0" applyProtection="0">
      <alignment vertical="center"/>
    </xf>
    <xf numFmtId="168" fontId="5" fillId="2" borderId="0">
      <protection locked="0"/>
    </xf>
    <xf numFmtId="166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9" fillId="4" borderId="2" applyNumberFormat="0">
      <alignment horizontal="center" vertical="center"/>
    </xf>
    <xf numFmtId="0" fontId="13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43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" fillId="0" borderId="0"/>
    <xf numFmtId="0" fontId="29" fillId="0" borderId="0"/>
    <xf numFmtId="49" fontId="5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5" fillId="0" borderId="0">
      <alignment horizontal="left" vertical="center"/>
    </xf>
    <xf numFmtId="0" fontId="29" fillId="0" borderId="0"/>
    <xf numFmtId="0" fontId="1" fillId="0" borderId="0"/>
    <xf numFmtId="0" fontId="18" fillId="0" borderId="0"/>
    <xf numFmtId="0" fontId="1" fillId="0" borderId="0"/>
    <xf numFmtId="0" fontId="50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33" applyNumberFormat="0" applyAlignment="0" applyProtection="0"/>
    <xf numFmtId="0" fontId="58" fillId="17" borderId="34" applyNumberFormat="0" applyAlignment="0" applyProtection="0"/>
    <xf numFmtId="0" fontId="59" fillId="0" borderId="35" applyNumberFormat="0" applyFill="0" applyAlignment="0" applyProtection="0"/>
    <xf numFmtId="0" fontId="60" fillId="18" borderId="36" applyNumberFormat="0" applyAlignment="0" applyProtection="0"/>
    <xf numFmtId="0" fontId="61" fillId="0" borderId="0" applyNumberFormat="0" applyFill="0" applyBorder="0" applyAlignment="0" applyProtection="0"/>
    <xf numFmtId="0" fontId="5" fillId="19" borderId="37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38" applyNumberFormat="0" applyFill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4" fillId="43" borderId="0" applyNumberFormat="0" applyBorder="0" applyAlignment="0" applyProtection="0"/>
    <xf numFmtId="0" fontId="1" fillId="0" borderId="0"/>
    <xf numFmtId="49" fontId="5" fillId="0" borderId="0" applyBorder="0">
      <alignment vertical="top"/>
    </xf>
    <xf numFmtId="49" fontId="44" fillId="8" borderId="0" applyBorder="0">
      <alignment vertical="top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0" borderId="0"/>
    <xf numFmtId="0" fontId="2" fillId="0" borderId="0"/>
    <xf numFmtId="169" fontId="6" fillId="0" borderId="0" applyFont="0" applyFill="0" applyBorder="0" applyAlignment="0" applyProtection="0"/>
  </cellStyleXfs>
  <cellXfs count="336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0" fontId="10" fillId="0" borderId="0" xfId="42" applyFont="1" applyAlignment="1" applyProtection="1">
      <alignment horizontal="center" vertical="center" wrapText="1"/>
    </xf>
    <xf numFmtId="0" fontId="5" fillId="0" borderId="0" xfId="42" applyFont="1" applyAlignment="1" applyProtection="1">
      <alignment vertical="center" wrapText="1"/>
    </xf>
    <xf numFmtId="0" fontId="5" fillId="0" borderId="0" xfId="42" applyFont="1" applyAlignment="1" applyProtection="1">
      <alignment horizontal="left" vertical="center" wrapText="1"/>
    </xf>
    <xf numFmtId="0" fontId="5" fillId="0" borderId="0" xfId="42" applyFont="1" applyProtection="1"/>
    <xf numFmtId="0" fontId="5" fillId="8" borderId="0" xfId="42" applyFont="1" applyFill="1" applyBorder="1" applyProtection="1"/>
    <xf numFmtId="49" fontId="5" fillId="2" borderId="5" xfId="4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2" applyFont="1"/>
    <xf numFmtId="0" fontId="21" fillId="0" borderId="0" xfId="42" applyFont="1"/>
    <xf numFmtId="49" fontId="0" fillId="0" borderId="0" xfId="0">
      <alignment vertical="top"/>
    </xf>
    <xf numFmtId="49" fontId="5" fillId="0" borderId="0" xfId="41" applyFont="1" applyProtection="1">
      <alignment vertical="top"/>
    </xf>
    <xf numFmtId="49" fontId="5" fillId="0" borderId="0" xfId="41" applyProtection="1">
      <alignment vertical="top"/>
    </xf>
    <xf numFmtId="0" fontId="10" fillId="0" borderId="0" xfId="44" applyNumberFormat="1" applyFont="1" applyFill="1" applyAlignment="1" applyProtection="1">
      <alignment vertical="center" wrapText="1"/>
    </xf>
    <xf numFmtId="0" fontId="10" fillId="0" borderId="0" xfId="44" applyFont="1" applyFill="1" applyAlignment="1" applyProtection="1">
      <alignment horizontal="left" vertical="center" wrapText="1"/>
    </xf>
    <xf numFmtId="0" fontId="10" fillId="0" borderId="0" xfId="44" applyFont="1" applyAlignment="1" applyProtection="1">
      <alignment vertical="center" wrapText="1"/>
    </xf>
    <xf numFmtId="0" fontId="10" fillId="0" borderId="0" xfId="44" applyFont="1" applyAlignment="1" applyProtection="1">
      <alignment horizontal="center" vertical="center" wrapText="1"/>
    </xf>
    <xf numFmtId="0" fontId="10" fillId="0" borderId="0" xfId="44" applyFont="1" applyFill="1" applyAlignment="1" applyProtection="1">
      <alignment vertical="center" wrapText="1"/>
    </xf>
    <xf numFmtId="0" fontId="20" fillId="0" borderId="0" xfId="44" applyFont="1" applyAlignment="1" applyProtection="1">
      <alignment vertical="center" wrapText="1"/>
    </xf>
    <xf numFmtId="0" fontId="5" fillId="8" borderId="0" xfId="44" applyFont="1" applyFill="1" applyBorder="1" applyAlignment="1" applyProtection="1">
      <alignment vertical="center" wrapText="1"/>
    </xf>
    <xf numFmtId="0" fontId="5" fillId="0" borderId="0" xfId="44" applyFont="1" applyBorder="1" applyAlignment="1" applyProtection="1">
      <alignment vertical="center" wrapText="1"/>
    </xf>
    <xf numFmtId="0" fontId="5" fillId="0" borderId="0" xfId="44" applyFont="1" applyAlignment="1" applyProtection="1">
      <alignment horizontal="center" vertical="center" wrapText="1"/>
    </xf>
    <xf numFmtId="0" fontId="5" fillId="0" borderId="0" xfId="44" applyFont="1" applyAlignment="1" applyProtection="1">
      <alignment vertical="center" wrapText="1"/>
    </xf>
    <xf numFmtId="0" fontId="22" fillId="8" borderId="0" xfId="44" applyFont="1" applyFill="1" applyBorder="1" applyAlignment="1" applyProtection="1">
      <alignment vertical="center" wrapText="1"/>
    </xf>
    <xf numFmtId="0" fontId="7" fillId="8" borderId="0" xfId="44" applyFont="1" applyFill="1" applyBorder="1" applyAlignment="1" applyProtection="1">
      <alignment vertical="center" wrapText="1"/>
    </xf>
    <xf numFmtId="0" fontId="5" fillId="8" borderId="0" xfId="44" applyFont="1" applyFill="1" applyBorder="1" applyAlignment="1" applyProtection="1">
      <alignment horizontal="right" vertical="center" wrapText="1" indent="1"/>
    </xf>
    <xf numFmtId="14" fontId="10" fillId="8" borderId="0" xfId="44" applyNumberFormat="1" applyFont="1" applyFill="1" applyBorder="1" applyAlignment="1" applyProtection="1">
      <alignment horizontal="center" vertical="center" wrapText="1"/>
    </xf>
    <xf numFmtId="0" fontId="10" fillId="8" borderId="0" xfId="44" applyNumberFormat="1" applyFont="1" applyFill="1" applyBorder="1" applyAlignment="1" applyProtection="1">
      <alignment horizontal="center" vertical="center" wrapText="1"/>
    </xf>
    <xf numFmtId="0" fontId="5" fillId="8" borderId="0" xfId="44" applyFont="1" applyFill="1" applyBorder="1" applyAlignment="1" applyProtection="1">
      <alignment horizontal="center" vertical="center" wrapText="1"/>
    </xf>
    <xf numFmtId="0" fontId="20" fillId="0" borderId="0" xfId="44" applyFont="1" applyAlignment="1" applyProtection="1">
      <alignment horizontal="center" vertical="center" wrapText="1"/>
    </xf>
    <xf numFmtId="0" fontId="24" fillId="8" borderId="0" xfId="44" applyNumberFormat="1" applyFont="1" applyFill="1" applyBorder="1" applyAlignment="1" applyProtection="1">
      <alignment horizontal="center" vertical="center" wrapText="1"/>
    </xf>
    <xf numFmtId="0" fontId="5" fillId="8" borderId="0" xfId="44" applyNumberFormat="1" applyFont="1" applyFill="1" applyBorder="1" applyAlignment="1" applyProtection="1">
      <alignment horizontal="right" vertical="center" wrapText="1" indent="1"/>
    </xf>
    <xf numFmtId="0" fontId="5" fillId="0" borderId="0" xfId="44" applyFont="1" applyFill="1" applyAlignment="1" applyProtection="1">
      <alignment vertical="center"/>
    </xf>
    <xf numFmtId="49" fontId="5" fillId="8" borderId="0" xfId="44" applyNumberFormat="1" applyFont="1" applyFill="1" applyBorder="1" applyAlignment="1" applyProtection="1">
      <alignment horizontal="right" vertical="center" wrapText="1" indent="1"/>
    </xf>
    <xf numFmtId="0" fontId="10" fillId="0" borderId="0" xfId="44" applyFont="1" applyFill="1" applyBorder="1" applyAlignment="1" applyProtection="1">
      <alignment vertical="center" wrapText="1"/>
    </xf>
    <xf numFmtId="49" fontId="10" fillId="0" borderId="0" xfId="44" applyNumberFormat="1" applyFont="1" applyFill="1" applyBorder="1" applyAlignment="1" applyProtection="1">
      <alignment horizontal="left" vertical="center" wrapText="1"/>
    </xf>
    <xf numFmtId="49" fontId="22" fillId="8" borderId="0" xfId="44" applyNumberFormat="1" applyFont="1" applyFill="1" applyBorder="1" applyAlignment="1" applyProtection="1">
      <alignment horizontal="center" vertical="center" wrapText="1"/>
    </xf>
    <xf numFmtId="0" fontId="25" fillId="0" borderId="0" xfId="44" applyFont="1" applyAlignment="1" applyProtection="1">
      <alignment vertical="center" wrapText="1"/>
    </xf>
    <xf numFmtId="0" fontId="5" fillId="10" borderId="7" xfId="42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0" fontId="5" fillId="0" borderId="0" xfId="46" applyNumberFormat="1" applyFont="1" applyProtection="1"/>
    <xf numFmtId="49" fontId="0" fillId="11" borderId="0" xfId="0" applyFill="1" applyProtection="1">
      <alignment vertical="top"/>
    </xf>
    <xf numFmtId="0" fontId="27" fillId="0" borderId="0" xfId="39" applyFont="1" applyProtection="1"/>
    <xf numFmtId="0" fontId="28" fillId="0" borderId="0" xfId="39" applyFont="1" applyProtection="1"/>
    <xf numFmtId="49" fontId="27" fillId="0" borderId="0" xfId="39" applyNumberFormat="1" applyFont="1" applyProtection="1"/>
    <xf numFmtId="49" fontId="27" fillId="0" borderId="0" xfId="39" applyNumberFormat="1" applyFont="1" applyFill="1" applyAlignment="1" applyProtection="1">
      <alignment horizontal="left"/>
    </xf>
    <xf numFmtId="49" fontId="27" fillId="0" borderId="0" xfId="39" applyNumberFormat="1" applyFont="1" applyFill="1" applyProtection="1"/>
    <xf numFmtId="49" fontId="10" fillId="0" borderId="0" xfId="39" applyNumberFormat="1" applyFont="1" applyFill="1" applyProtection="1"/>
    <xf numFmtId="2" fontId="10" fillId="0" borderId="0" xfId="39" applyNumberFormat="1" applyFont="1" applyFill="1" applyProtection="1"/>
    <xf numFmtId="0" fontId="10" fillId="0" borderId="0" xfId="39" applyFont="1" applyFill="1" applyProtection="1"/>
    <xf numFmtId="0" fontId="27" fillId="0" borderId="0" xfId="39" applyFont="1" applyFill="1" applyAlignment="1" applyProtection="1">
      <alignment horizontal="right"/>
    </xf>
    <xf numFmtId="0" fontId="10" fillId="0" borderId="0" xfId="39" applyFont="1" applyFill="1" applyAlignment="1" applyProtection="1">
      <alignment horizontal="right"/>
    </xf>
    <xf numFmtId="0" fontId="27" fillId="0" borderId="0" xfId="39" applyFont="1" applyFill="1" applyProtection="1"/>
    <xf numFmtId="1" fontId="10" fillId="0" borderId="0" xfId="39" applyNumberFormat="1" applyFont="1" applyFill="1" applyAlignment="1" applyProtection="1">
      <alignment horizontal="left"/>
    </xf>
    <xf numFmtId="1" fontId="10" fillId="0" borderId="0" xfId="39" applyNumberFormat="1" applyFont="1" applyFill="1" applyProtection="1"/>
    <xf numFmtId="1" fontId="10" fillId="0" borderId="0" xfId="39" applyNumberFormat="1" applyFont="1" applyFill="1" applyAlignment="1" applyProtection="1">
      <alignment horizontal="center" vertical="center" wrapText="1"/>
    </xf>
    <xf numFmtId="1" fontId="10" fillId="0" borderId="0" xfId="39" applyNumberFormat="1" applyFont="1" applyFill="1" applyAlignment="1" applyProtection="1">
      <alignment horizontal="right"/>
    </xf>
    <xf numFmtId="0" fontId="10" fillId="0" borderId="0" xfId="39" applyNumberFormat="1" applyFont="1" applyFill="1" applyAlignment="1" applyProtection="1">
      <alignment horizontal="right"/>
    </xf>
    <xf numFmtId="0" fontId="10" fillId="0" borderId="0" xfId="39" applyFont="1" applyFill="1" applyAlignment="1" applyProtection="1">
      <alignment horizontal="right" vertical="center" wrapText="1"/>
    </xf>
    <xf numFmtId="0" fontId="10" fillId="0" borderId="0" xfId="39" applyNumberFormat="1" applyFont="1" applyAlignment="1" applyProtection="1">
      <alignment horizontal="left"/>
    </xf>
    <xf numFmtId="0" fontId="10" fillId="0" borderId="0" xfId="39" applyFont="1" applyProtection="1"/>
    <xf numFmtId="0" fontId="31" fillId="0" borderId="0" xfId="39" applyFont="1" applyProtection="1"/>
    <xf numFmtId="0" fontId="5" fillId="0" borderId="0" xfId="39" applyFont="1" applyAlignment="1" applyProtection="1">
      <alignment horizontal="center" vertical="center" wrapText="1"/>
    </xf>
    <xf numFmtId="0" fontId="5" fillId="0" borderId="0" xfId="39" applyFont="1" applyProtection="1"/>
    <xf numFmtId="0" fontId="10" fillId="0" borderId="0" xfId="39" applyFont="1" applyAlignment="1" applyProtection="1">
      <alignment horizontal="left"/>
    </xf>
    <xf numFmtId="0" fontId="19" fillId="0" borderId="0" xfId="39" applyFont="1" applyAlignment="1" applyProtection="1">
      <alignment horizontal="left"/>
    </xf>
    <xf numFmtId="0" fontId="19" fillId="0" borderId="0" xfId="39" applyFont="1" applyProtection="1"/>
    <xf numFmtId="0" fontId="32" fillId="0" borderId="0" xfId="39" applyFont="1" applyProtection="1"/>
    <xf numFmtId="0" fontId="7" fillId="0" borderId="0" xfId="39" applyFont="1" applyAlignment="1" applyProtection="1">
      <alignment horizontal="center" vertical="center" wrapText="1"/>
    </xf>
    <xf numFmtId="0" fontId="7" fillId="0" borderId="0" xfId="39" applyFont="1" applyProtection="1"/>
    <xf numFmtId="0" fontId="31" fillId="0" borderId="0" xfId="39" applyFont="1" applyAlignment="1" applyProtection="1">
      <alignment horizontal="centerContinuous" wrapText="1"/>
    </xf>
    <xf numFmtId="0" fontId="5" fillId="0" borderId="0" xfId="39" applyFont="1" applyAlignment="1" applyProtection="1">
      <alignment horizontal="centerContinuous" wrapText="1"/>
    </xf>
    <xf numFmtId="0" fontId="10" fillId="0" borderId="0" xfId="39" applyFont="1" applyFill="1" applyBorder="1" applyAlignment="1" applyProtection="1">
      <alignment horizontal="left"/>
    </xf>
    <xf numFmtId="0" fontId="10" fillId="0" borderId="0" xfId="39" applyFont="1" applyFill="1" applyBorder="1" applyProtection="1"/>
    <xf numFmtId="0" fontId="31" fillId="0" borderId="0" xfId="39" applyFont="1" applyFill="1" applyBorder="1" applyProtection="1"/>
    <xf numFmtId="0" fontId="7" fillId="0" borderId="0" xfId="39" applyFont="1" applyFill="1" applyBorder="1" applyAlignment="1" applyProtection="1">
      <alignment horizontal="center"/>
    </xf>
    <xf numFmtId="0" fontId="5" fillId="0" borderId="0" xfId="39" applyFont="1" applyFill="1" applyBorder="1" applyProtection="1"/>
    <xf numFmtId="0" fontId="5" fillId="0" borderId="0" xfId="39" applyFont="1" applyBorder="1" applyAlignment="1" applyProtection="1">
      <alignment vertical="center" wrapText="1"/>
    </xf>
    <xf numFmtId="0" fontId="5" fillId="0" borderId="0" xfId="39" applyFont="1" applyAlignment="1" applyProtection="1">
      <alignment horizontal="left" vertical="center" wrapText="1"/>
    </xf>
    <xf numFmtId="0" fontId="5" fillId="0" borderId="0" xfId="39" applyFont="1" applyBorder="1" applyAlignment="1" applyProtection="1">
      <alignment vertical="top" wrapText="1"/>
    </xf>
    <xf numFmtId="0" fontId="5" fillId="0" borderId="0" xfId="39" applyFont="1" applyFill="1" applyBorder="1" applyAlignment="1" applyProtection="1">
      <alignment horizontal="center" vertical="top" wrapText="1"/>
    </xf>
    <xf numFmtId="0" fontId="5" fillId="0" borderId="0" xfId="39" applyFont="1" applyBorder="1" applyProtection="1"/>
    <xf numFmtId="0" fontId="27" fillId="0" borderId="0" xfId="39" applyFont="1" applyAlignment="1" applyProtection="1">
      <alignment horizontal="left"/>
    </xf>
    <xf numFmtId="0" fontId="7" fillId="0" borderId="0" xfId="39" applyFont="1" applyAlignment="1" applyProtection="1">
      <alignment horizontal="left" vertical="center" wrapText="1"/>
    </xf>
    <xf numFmtId="0" fontId="7" fillId="0" borderId="0" xfId="39" applyFont="1" applyFill="1" applyBorder="1" applyAlignment="1" applyProtection="1">
      <alignment horizontal="center" vertical="top" wrapText="1"/>
    </xf>
    <xf numFmtId="49" fontId="10" fillId="0" borderId="0" xfId="39" applyNumberFormat="1" applyFont="1" applyAlignment="1" applyProtection="1">
      <alignment horizontal="left"/>
    </xf>
    <xf numFmtId="49" fontId="10" fillId="0" borderId="0" xfId="39" applyNumberFormat="1" applyFont="1" applyProtection="1"/>
    <xf numFmtId="0" fontId="10" fillId="0" borderId="0" xfId="39" applyFont="1" applyAlignment="1" applyProtection="1">
      <alignment horizontal="right"/>
    </xf>
    <xf numFmtId="1" fontId="10" fillId="0" borderId="0" xfId="39" applyNumberFormat="1" applyFont="1" applyAlignment="1" applyProtection="1">
      <alignment horizontal="left"/>
    </xf>
    <xf numFmtId="1" fontId="10" fillId="0" borderId="0" xfId="39" applyNumberFormat="1" applyFont="1" applyProtection="1"/>
    <xf numFmtId="1" fontId="10" fillId="0" borderId="0" xfId="39" applyNumberFormat="1" applyFont="1" applyAlignment="1" applyProtection="1">
      <alignment horizontal="right"/>
    </xf>
    <xf numFmtId="0" fontId="10" fillId="0" borderId="0" xfId="39" applyNumberFormat="1" applyFont="1" applyAlignment="1" applyProtection="1">
      <alignment horizontal="right"/>
    </xf>
    <xf numFmtId="49" fontId="27" fillId="0" borderId="0" xfId="39" applyNumberFormat="1" applyFont="1" applyAlignment="1" applyProtection="1">
      <alignment horizontal="left"/>
    </xf>
    <xf numFmtId="0" fontId="27" fillId="0" borderId="0" xfId="39" applyFont="1" applyAlignment="1" applyProtection="1">
      <alignment horizontal="right"/>
    </xf>
    <xf numFmtId="0" fontId="5" fillId="0" borderId="0" xfId="46" applyNumberFormat="1" applyFont="1" applyFill="1" applyBorder="1" applyProtection="1"/>
    <xf numFmtId="2" fontId="5" fillId="0" borderId="0" xfId="39" applyNumberFormat="1" applyFont="1" applyFill="1" applyBorder="1" applyAlignment="1" applyProtection="1">
      <alignment horizontal="center"/>
    </xf>
    <xf numFmtId="0" fontId="5" fillId="0" borderId="0" xfId="46" applyNumberFormat="1" applyFont="1" applyFill="1" applyProtection="1"/>
    <xf numFmtId="0" fontId="17" fillId="0" borderId="0" xfId="39" applyFont="1" applyFill="1" applyBorder="1" applyAlignment="1" applyProtection="1">
      <alignment horizontal="center" vertical="center" wrapText="1"/>
    </xf>
    <xf numFmtId="0" fontId="7" fillId="12" borderId="6" xfId="39" applyFont="1" applyFill="1" applyBorder="1" applyAlignment="1" applyProtection="1">
      <alignment horizontal="center" vertical="center" wrapText="1"/>
    </xf>
    <xf numFmtId="0" fontId="5" fillId="0" borderId="6" xfId="39" applyFont="1" applyBorder="1" applyAlignment="1" applyProtection="1">
      <alignment horizontal="center" vertical="center" wrapText="1"/>
    </xf>
    <xf numFmtId="0" fontId="5" fillId="0" borderId="6" xfId="39" applyFont="1" applyFill="1" applyBorder="1" applyAlignment="1" applyProtection="1">
      <alignment vertical="center" wrapText="1"/>
    </xf>
    <xf numFmtId="0" fontId="5" fillId="0" borderId="6" xfId="39" applyFont="1" applyFill="1" applyBorder="1" applyAlignment="1" applyProtection="1">
      <alignment horizontal="left" vertical="center" wrapText="1" indent="1"/>
    </xf>
    <xf numFmtId="0" fontId="5" fillId="0" borderId="6" xfId="39" applyFont="1" applyBorder="1" applyAlignment="1" applyProtection="1">
      <alignment vertical="center" wrapText="1"/>
    </xf>
    <xf numFmtId="0" fontId="5" fillId="0" borderId="6" xfId="39" applyFont="1" applyBorder="1" applyAlignment="1" applyProtection="1">
      <alignment horizontal="center" vertical="center"/>
    </xf>
    <xf numFmtId="0" fontId="5" fillId="0" borderId="6" xfId="39" applyFont="1" applyBorder="1" applyAlignment="1" applyProtection="1">
      <alignment horizontal="left" vertical="center" wrapText="1" indent="1"/>
    </xf>
    <xf numFmtId="0" fontId="7" fillId="12" borderId="6" xfId="39" applyFont="1" applyFill="1" applyBorder="1" applyAlignment="1" applyProtection="1">
      <alignment horizontal="center" vertical="center"/>
    </xf>
    <xf numFmtId="49" fontId="7" fillId="11" borderId="0" xfId="0" applyNumberFormat="1" applyFont="1" applyFill="1" applyAlignment="1" applyProtection="1">
      <alignment horizontal="center" vertical="top"/>
    </xf>
    <xf numFmtId="0" fontId="20" fillId="0" borderId="0" xfId="46" applyNumberFormat="1" applyFont="1" applyBorder="1" applyAlignment="1" applyProtection="1">
      <alignment vertical="center"/>
    </xf>
    <xf numFmtId="0" fontId="5" fillId="0" borderId="0" xfId="46" applyNumberFormat="1" applyFont="1" applyBorder="1" applyAlignment="1" applyProtection="1">
      <alignment vertical="center"/>
    </xf>
    <xf numFmtId="0" fontId="7" fillId="0" borderId="6" xfId="39" applyFont="1" applyFill="1" applyBorder="1" applyAlignment="1" applyProtection="1">
      <alignment horizontal="left" vertical="center" wrapText="1"/>
    </xf>
    <xf numFmtId="0" fontId="7" fillId="0" borderId="6" xfId="39" applyFont="1" applyBorder="1" applyAlignment="1" applyProtection="1">
      <alignment horizontal="center" vertical="center"/>
    </xf>
    <xf numFmtId="0" fontId="5" fillId="0" borderId="9" xfId="39" applyFont="1" applyFill="1" applyBorder="1" applyAlignment="1" applyProtection="1">
      <alignment horizontal="left" vertical="center" wrapText="1"/>
    </xf>
    <xf numFmtId="0" fontId="5" fillId="0" borderId="9" xfId="39" applyFont="1" applyBorder="1" applyAlignment="1" applyProtection="1">
      <alignment horizontal="center" vertical="center"/>
    </xf>
    <xf numFmtId="4" fontId="5" fillId="2" borderId="10" xfId="39" applyNumberFormat="1" applyFont="1" applyFill="1" applyBorder="1" applyAlignment="1" applyProtection="1">
      <alignment horizontal="right" vertical="center"/>
      <protection locked="0"/>
    </xf>
    <xf numFmtId="166" fontId="5" fillId="2" borderId="6" xfId="39" applyNumberFormat="1" applyFont="1" applyFill="1" applyBorder="1" applyAlignment="1" applyProtection="1">
      <alignment horizontal="right" vertical="center" wrapText="1"/>
      <protection locked="0"/>
    </xf>
    <xf numFmtId="166" fontId="5" fillId="7" borderId="6" xfId="39" applyNumberFormat="1" applyFont="1" applyFill="1" applyBorder="1" applyAlignment="1" applyProtection="1">
      <alignment horizontal="right" vertical="center" wrapText="1"/>
    </xf>
    <xf numFmtId="166" fontId="5" fillId="7" borderId="6" xfId="39" applyNumberFormat="1" applyFont="1" applyFill="1" applyBorder="1" applyAlignment="1" applyProtection="1">
      <alignment horizontal="right" vertical="center"/>
    </xf>
    <xf numFmtId="166" fontId="5" fillId="2" borderId="6" xfId="39" applyNumberFormat="1" applyFont="1" applyFill="1" applyBorder="1" applyAlignment="1" applyProtection="1">
      <alignment horizontal="right" vertical="center"/>
      <protection locked="0"/>
    </xf>
    <xf numFmtId="166" fontId="7" fillId="12" borderId="6" xfId="45" applyNumberFormat="1" applyFont="1" applyFill="1" applyBorder="1" applyAlignment="1" applyProtection="1">
      <alignment horizontal="center" vertical="center" wrapText="1"/>
    </xf>
    <xf numFmtId="166" fontId="7" fillId="7" borderId="6" xfId="39" applyNumberFormat="1" applyFont="1" applyFill="1" applyBorder="1" applyAlignment="1" applyProtection="1">
      <alignment horizontal="right" vertical="center"/>
    </xf>
    <xf numFmtId="0" fontId="34" fillId="0" borderId="0" xfId="37" applyNumberFormat="1" applyFont="1" applyFill="1" applyAlignment="1" applyProtection="1">
      <alignment wrapText="1"/>
    </xf>
    <xf numFmtId="49" fontId="35" fillId="0" borderId="0" xfId="37" applyFont="1" applyFill="1" applyAlignment="1" applyProtection="1">
      <alignment wrapText="1"/>
    </xf>
    <xf numFmtId="49" fontId="35" fillId="0" borderId="0" xfId="37" applyFont="1" applyFill="1" applyAlignment="1" applyProtection="1">
      <alignment vertical="center" wrapText="1"/>
    </xf>
    <xf numFmtId="49" fontId="36" fillId="0" borderId="0" xfId="37" applyFont="1" applyFill="1" applyAlignment="1" applyProtection="1">
      <alignment wrapText="1"/>
    </xf>
    <xf numFmtId="0" fontId="17" fillId="0" borderId="0" xfId="37" applyNumberFormat="1" applyFont="1" applyFill="1" applyAlignment="1" applyProtection="1">
      <alignment horizontal="left" vertical="center" wrapText="1"/>
    </xf>
    <xf numFmtId="0" fontId="37" fillId="0" borderId="0" xfId="37" applyNumberFormat="1" applyFont="1" applyFill="1" applyAlignment="1" applyProtection="1">
      <alignment vertical="top"/>
    </xf>
    <xf numFmtId="49" fontId="38" fillId="0" borderId="0" xfId="37" applyFont="1" applyFill="1" applyBorder="1" applyAlignment="1" applyProtection="1">
      <alignment wrapText="1"/>
    </xf>
    <xf numFmtId="0" fontId="37" fillId="0" borderId="0" xfId="37" applyNumberFormat="1" applyFont="1" applyFill="1" applyAlignment="1" applyProtection="1">
      <alignment horizontal="left" vertical="top" wrapText="1"/>
    </xf>
    <xf numFmtId="49" fontId="5" fillId="0" borderId="0" xfId="37" applyFont="1" applyFill="1" applyAlignment="1" applyProtection="1">
      <alignment vertical="top" wrapText="1"/>
    </xf>
    <xf numFmtId="49" fontId="35" fillId="0" borderId="0" xfId="37" applyFont="1" applyFill="1" applyBorder="1" applyAlignment="1" applyProtection="1">
      <alignment wrapText="1"/>
    </xf>
    <xf numFmtId="49" fontId="40" fillId="0" borderId="11" xfId="37" applyFont="1" applyFill="1" applyBorder="1" applyAlignment="1" applyProtection="1">
      <alignment wrapText="1"/>
    </xf>
    <xf numFmtId="49" fontId="40" fillId="0" borderId="12" xfId="37" applyFont="1" applyFill="1" applyBorder="1" applyAlignment="1" applyProtection="1">
      <alignment wrapText="1"/>
    </xf>
    <xf numFmtId="49" fontId="40" fillId="0" borderId="0" xfId="37" applyFont="1" applyFill="1" applyBorder="1" applyAlignment="1" applyProtection="1">
      <alignment wrapText="1"/>
    </xf>
    <xf numFmtId="49" fontId="41" fillId="0" borderId="12" xfId="37" applyFont="1" applyFill="1" applyBorder="1" applyAlignment="1" applyProtection="1">
      <alignment vertical="center" wrapText="1"/>
    </xf>
    <xf numFmtId="49" fontId="35" fillId="0" borderId="11" xfId="37" applyFont="1" applyFill="1" applyBorder="1" applyAlignment="1" applyProtection="1">
      <alignment wrapText="1"/>
    </xf>
    <xf numFmtId="49" fontId="42" fillId="0" borderId="12" xfId="37" applyFont="1" applyFill="1" applyBorder="1" applyAlignment="1" applyProtection="1">
      <alignment horizontal="left" vertical="center" wrapText="1"/>
    </xf>
    <xf numFmtId="49" fontId="41" fillId="0" borderId="12" xfId="37" applyFont="1" applyFill="1" applyBorder="1" applyAlignment="1" applyProtection="1">
      <alignment horizontal="center" vertical="center" wrapText="1"/>
    </xf>
    <xf numFmtId="49" fontId="42" fillId="0" borderId="11" xfId="37" applyFont="1" applyFill="1" applyBorder="1" applyAlignment="1" applyProtection="1">
      <alignment horizontal="left" vertical="center" wrapText="1"/>
    </xf>
    <xf numFmtId="49" fontId="42" fillId="0" borderId="0" xfId="37" applyFont="1" applyFill="1" applyBorder="1" applyAlignment="1" applyProtection="1">
      <alignment horizontal="left" vertical="center" wrapText="1"/>
    </xf>
    <xf numFmtId="49" fontId="44" fillId="2" borderId="5" xfId="36" applyNumberFormat="1" applyFont="1" applyFill="1" applyBorder="1" applyAlignment="1" applyProtection="1">
      <alignment horizontal="center" vertical="center" wrapText="1"/>
    </xf>
    <xf numFmtId="49" fontId="40" fillId="8" borderId="0" xfId="37" applyFont="1" applyFill="1" applyBorder="1" applyAlignment="1">
      <alignment wrapText="1"/>
    </xf>
    <xf numFmtId="49" fontId="44" fillId="7" borderId="5" xfId="36" applyNumberFormat="1" applyFont="1" applyFill="1" applyBorder="1" applyAlignment="1" applyProtection="1">
      <alignment horizontal="center" vertical="center" wrapText="1"/>
    </xf>
    <xf numFmtId="49" fontId="44" fillId="9" borderId="5" xfId="36" applyNumberFormat="1" applyFont="1" applyFill="1" applyBorder="1" applyAlignment="1" applyProtection="1">
      <alignment horizontal="center" vertical="center" wrapText="1"/>
    </xf>
    <xf numFmtId="0" fontId="37" fillId="0" borderId="0" xfId="23" applyFont="1" applyFill="1" applyBorder="1" applyAlignment="1" applyProtection="1">
      <alignment horizontal="right" vertical="top" wrapText="1"/>
    </xf>
    <xf numFmtId="0" fontId="37" fillId="0" borderId="0" xfId="23" applyFont="1" applyFill="1" applyBorder="1" applyAlignment="1" applyProtection="1">
      <alignment horizontal="left" vertical="top" wrapText="1"/>
    </xf>
    <xf numFmtId="49" fontId="40" fillId="0" borderId="0" xfId="37" applyFont="1" applyFill="1" applyBorder="1" applyAlignment="1" applyProtection="1">
      <alignment vertical="top" wrapText="1"/>
    </xf>
    <xf numFmtId="0" fontId="44" fillId="0" borderId="0" xfId="37" applyNumberFormat="1" applyFont="1" applyFill="1" applyBorder="1" applyAlignment="1" applyProtection="1">
      <alignment vertical="center" wrapText="1"/>
    </xf>
    <xf numFmtId="0" fontId="44" fillId="0" borderId="0" xfId="37" applyNumberFormat="1" applyFont="1" applyFill="1" applyBorder="1" applyAlignment="1" applyProtection="1">
      <alignment vertical="top" wrapText="1"/>
    </xf>
    <xf numFmtId="49" fontId="11" fillId="0" borderId="0" xfId="32" applyNumberFormat="1" applyFont="1" applyFill="1" applyBorder="1" applyAlignment="1" applyProtection="1">
      <alignment wrapText="1"/>
    </xf>
    <xf numFmtId="49" fontId="11" fillId="0" borderId="0" xfId="32" applyNumberFormat="1" applyFont="1" applyFill="1" applyBorder="1" applyAlignment="1" applyProtection="1">
      <alignment horizontal="left" wrapText="1"/>
    </xf>
    <xf numFmtId="49" fontId="40" fillId="0" borderId="0" xfId="37" applyFont="1" applyFill="1" applyBorder="1" applyAlignment="1" applyProtection="1">
      <alignment horizontal="right" wrapText="1"/>
    </xf>
    <xf numFmtId="49" fontId="35" fillId="0" borderId="13" xfId="37" applyFont="1" applyFill="1" applyBorder="1" applyAlignment="1" applyProtection="1">
      <alignment wrapText="1"/>
    </xf>
    <xf numFmtId="49" fontId="42" fillId="0" borderId="14" xfId="37" applyFont="1" applyFill="1" applyBorder="1" applyAlignment="1" applyProtection="1">
      <alignment horizontal="left" vertical="center" wrapText="1"/>
    </xf>
    <xf numFmtId="49" fontId="42" fillId="0" borderId="13" xfId="37" applyFont="1" applyFill="1" applyBorder="1" applyAlignment="1" applyProtection="1">
      <alignment horizontal="left" vertical="center" wrapText="1"/>
    </xf>
    <xf numFmtId="49" fontId="42" fillId="0" borderId="15" xfId="37" applyFont="1" applyFill="1" applyBorder="1" applyAlignment="1" applyProtection="1">
      <alignment horizontal="left" vertical="center" wrapText="1"/>
    </xf>
    <xf numFmtId="49" fontId="41" fillId="0" borderId="14" xfId="37" applyFont="1" applyFill="1" applyBorder="1" applyAlignment="1" applyProtection="1">
      <alignment vertical="center" wrapText="1"/>
    </xf>
    <xf numFmtId="49" fontId="5" fillId="0" borderId="0" xfId="38" applyNumberFormat="1" applyFont="1" applyProtection="1">
      <alignment vertical="top"/>
    </xf>
    <xf numFmtId="49" fontId="5" fillId="0" borderId="0" xfId="43" applyFont="1" applyAlignment="1" applyProtection="1">
      <alignment vertical="center" wrapText="1"/>
    </xf>
    <xf numFmtId="49" fontId="10" fillId="0" borderId="0" xfId="43" applyFont="1" applyAlignment="1" applyProtection="1">
      <alignment vertical="center"/>
    </xf>
    <xf numFmtId="49" fontId="5" fillId="0" borderId="0" xfId="35" applyFont="1" applyProtection="1">
      <alignment vertical="top"/>
    </xf>
    <xf numFmtId="0" fontId="5" fillId="0" borderId="6" xfId="42" applyFont="1" applyFill="1" applyBorder="1" applyAlignment="1" applyProtection="1">
      <alignment horizontal="center" vertical="center" wrapText="1"/>
    </xf>
    <xf numFmtId="0" fontId="5" fillId="0" borderId="6" xfId="39" applyFont="1" applyFill="1" applyBorder="1" applyAlignment="1" applyProtection="1">
      <alignment horizontal="center" vertical="center" wrapText="1"/>
    </xf>
    <xf numFmtId="0" fontId="5" fillId="0" borderId="6" xfId="39" applyFont="1" applyFill="1" applyBorder="1" applyAlignment="1" applyProtection="1">
      <alignment horizontal="center" vertical="center"/>
    </xf>
    <xf numFmtId="0" fontId="5" fillId="0" borderId="6" xfId="45" applyFont="1" applyFill="1" applyBorder="1" applyAlignment="1" applyProtection="1">
      <alignment horizontal="center" vertical="center" wrapText="1"/>
    </xf>
    <xf numFmtId="0" fontId="49" fillId="8" borderId="0" xfId="39" applyFont="1" applyFill="1" applyBorder="1" applyAlignment="1" applyProtection="1">
      <alignment horizontal="center" vertical="center" wrapText="1"/>
    </xf>
    <xf numFmtId="0" fontId="5" fillId="0" borderId="6" xfId="40" applyFont="1" applyFill="1" applyBorder="1" applyAlignment="1">
      <alignment horizontal="center" vertical="center" wrapText="1"/>
    </xf>
    <xf numFmtId="0" fontId="5" fillId="0" borderId="6" xfId="45" applyFont="1" applyFill="1" applyBorder="1" applyAlignment="1" applyProtection="1">
      <alignment horizontal="center" vertical="center" wrapText="1"/>
      <protection hidden="1"/>
    </xf>
    <xf numFmtId="0" fontId="49" fillId="0" borderId="0" xfId="45" applyFont="1" applyBorder="1" applyAlignment="1" applyProtection="1">
      <alignment horizontal="center" vertical="center" wrapText="1"/>
    </xf>
    <xf numFmtId="0" fontId="5" fillId="0" borderId="6" xfId="46" applyNumberFormat="1" applyFont="1" applyBorder="1" applyAlignment="1" applyProtection="1">
      <alignment horizontal="center" vertical="center" wrapText="1"/>
    </xf>
    <xf numFmtId="0" fontId="5" fillId="0" borderId="6" xfId="46" applyNumberFormat="1" applyFont="1" applyFill="1" applyBorder="1" applyAlignment="1" applyProtection="1">
      <alignment horizontal="center" vertical="center"/>
    </xf>
    <xf numFmtId="0" fontId="40" fillId="0" borderId="0" xfId="37" applyNumberFormat="1" applyFont="1" applyFill="1" applyBorder="1" applyAlignment="1" applyProtection="1">
      <alignment horizontal="justify" vertical="center" wrapText="1"/>
    </xf>
    <xf numFmtId="0" fontId="0" fillId="0" borderId="6" xfId="39" applyFont="1" applyFill="1" applyBorder="1" applyAlignment="1" applyProtection="1">
      <alignment horizontal="left" vertical="center" wrapText="1" indent="1"/>
    </xf>
    <xf numFmtId="0" fontId="0" fillId="0" borderId="6" xfId="39" applyFont="1" applyFill="1" applyBorder="1" applyAlignment="1" applyProtection="1">
      <alignment horizontal="left" vertical="center" wrapText="1" indent="2"/>
    </xf>
    <xf numFmtId="0" fontId="7" fillId="0" borderId="8" xfId="39" applyFont="1" applyFill="1" applyBorder="1" applyAlignment="1" applyProtection="1">
      <alignment horizontal="left" vertical="center" wrapText="1" indent="1"/>
    </xf>
    <xf numFmtId="0" fontId="5" fillId="0" borderId="8" xfId="39" applyFont="1" applyFill="1" applyBorder="1" applyAlignment="1" applyProtection="1">
      <alignment horizontal="left" vertical="center" wrapText="1" indent="1"/>
    </xf>
    <xf numFmtId="0" fontId="0" fillId="0" borderId="9" xfId="39" applyFont="1" applyBorder="1" applyAlignment="1" applyProtection="1">
      <alignment horizontal="center" vertical="center"/>
    </xf>
    <xf numFmtId="49" fontId="7" fillId="11" borderId="0" xfId="0" applyNumberFormat="1" applyFont="1" applyFill="1" applyProtection="1">
      <alignment vertical="top"/>
    </xf>
    <xf numFmtId="3" fontId="5" fillId="7" borderId="0" xfId="0" applyNumberFormat="1" applyFont="1" applyFill="1" applyProtection="1">
      <alignment vertical="top"/>
    </xf>
    <xf numFmtId="49" fontId="5" fillId="0" borderId="0" xfId="0" applyNumberFormat="1" applyFont="1" applyProtection="1">
      <alignment vertical="top"/>
    </xf>
    <xf numFmtId="0" fontId="5" fillId="0" borderId="16" xfId="46" applyNumberFormat="1" applyFont="1" applyFill="1" applyBorder="1" applyProtection="1"/>
    <xf numFmtId="0" fontId="5" fillId="0" borderId="16" xfId="39" applyFont="1" applyFill="1" applyBorder="1" applyAlignment="1" applyProtection="1">
      <alignment horizontal="center" vertical="center" wrapText="1"/>
    </xf>
    <xf numFmtId="0" fontId="5" fillId="0" borderId="16" xfId="39" applyFont="1" applyFill="1" applyBorder="1" applyAlignment="1" applyProtection="1">
      <alignment horizontal="center" vertical="center"/>
    </xf>
    <xf numFmtId="4" fontId="5" fillId="0" borderId="16" xfId="39" applyNumberFormat="1" applyFont="1" applyFill="1" applyBorder="1" applyAlignment="1" applyProtection="1">
      <alignment horizontal="right"/>
    </xf>
    <xf numFmtId="0" fontId="5" fillId="13" borderId="17" xfId="46" applyNumberFormat="1" applyFont="1" applyFill="1" applyBorder="1" applyProtection="1"/>
    <xf numFmtId="0" fontId="26" fillId="13" borderId="18" xfId="34" applyNumberFormat="1" applyFont="1" applyFill="1" applyBorder="1" applyAlignment="1" applyProtection="1">
      <alignment horizontal="center" vertical="top"/>
    </xf>
    <xf numFmtId="0" fontId="11" fillId="13" borderId="18" xfId="34" applyNumberFormat="1" applyFont="1" applyFill="1" applyBorder="1" applyAlignment="1" applyProtection="1">
      <alignment horizontal="center" vertical="top"/>
    </xf>
    <xf numFmtId="0" fontId="11" fillId="13" borderId="19" xfId="34" applyNumberFormat="1" applyFont="1" applyFill="1" applyBorder="1" applyAlignment="1" applyProtection="1">
      <alignment horizontal="center" vertical="top"/>
    </xf>
    <xf numFmtId="0" fontId="5" fillId="0" borderId="20" xfId="46" applyNumberFormat="1" applyFont="1" applyBorder="1" applyProtection="1"/>
    <xf numFmtId="0" fontId="5" fillId="0" borderId="20" xfId="39" applyFont="1" applyBorder="1" applyProtection="1"/>
    <xf numFmtId="4" fontId="5" fillId="2" borderId="6" xfId="39" applyNumberFormat="1" applyFont="1" applyFill="1" applyBorder="1" applyAlignment="1" applyProtection="1">
      <alignment horizontal="right" vertical="center" wrapText="1"/>
      <protection locked="0"/>
    </xf>
    <xf numFmtId="166" fontId="5" fillId="7" borderId="9" xfId="39" applyNumberFormat="1" applyFont="1" applyFill="1" applyBorder="1" applyAlignment="1" applyProtection="1">
      <alignment horizontal="right" vertical="center"/>
    </xf>
    <xf numFmtId="166" fontId="5" fillId="2" borderId="9" xfId="39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Protection="1">
      <alignment vertical="top"/>
    </xf>
    <xf numFmtId="49" fontId="5" fillId="0" borderId="0" xfId="35">
      <alignment vertical="top"/>
    </xf>
    <xf numFmtId="14" fontId="5" fillId="2" borderId="6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4" applyFont="1" applyBorder="1" applyAlignment="1" applyProtection="1">
      <alignment horizontal="right" vertical="center"/>
    </xf>
    <xf numFmtId="0" fontId="5" fillId="8" borderId="39" xfId="44" applyFont="1" applyFill="1" applyBorder="1" applyAlignment="1" applyProtection="1">
      <alignment horizontal="right" vertical="center" wrapText="1" indent="1"/>
    </xf>
    <xf numFmtId="0" fontId="23" fillId="8" borderId="39" xfId="44" applyFont="1" applyFill="1" applyBorder="1" applyAlignment="1" applyProtection="1">
      <alignment horizontal="center" vertical="center" wrapText="1"/>
    </xf>
    <xf numFmtId="0" fontId="7" fillId="8" borderId="22" xfId="44" applyFont="1" applyFill="1" applyBorder="1" applyAlignment="1" applyProtection="1">
      <alignment vertical="center" wrapText="1"/>
    </xf>
    <xf numFmtId="0" fontId="5" fillId="7" borderId="41" xfId="44" applyFont="1" applyFill="1" applyBorder="1" applyAlignment="1" applyProtection="1">
      <alignment horizontal="center" vertical="center"/>
    </xf>
    <xf numFmtId="0" fontId="5" fillId="8" borderId="39" xfId="44" applyNumberFormat="1" applyFont="1" applyFill="1" applyBorder="1" applyAlignment="1" applyProtection="1">
      <alignment horizontal="center" vertical="center" wrapText="1"/>
    </xf>
    <xf numFmtId="0" fontId="5" fillId="8" borderId="22" xfId="44" applyFont="1" applyFill="1" applyBorder="1" applyAlignment="1" applyProtection="1">
      <alignment vertical="center" wrapText="1"/>
    </xf>
    <xf numFmtId="0" fontId="5" fillId="7" borderId="41" xfId="44" applyNumberFormat="1" applyFont="1" applyFill="1" applyBorder="1" applyAlignment="1" applyProtection="1">
      <alignment horizontal="center" vertical="center"/>
    </xf>
    <xf numFmtId="14" fontId="5" fillId="8" borderId="22" xfId="44" applyNumberFormat="1" applyFont="1" applyFill="1" applyBorder="1" applyAlignment="1" applyProtection="1">
      <alignment horizontal="center" vertical="center" wrapText="1"/>
    </xf>
    <xf numFmtId="0" fontId="0" fillId="44" borderId="41" xfId="89" applyNumberFormat="1" applyFont="1" applyFill="1" applyBorder="1" applyAlignment="1" applyProtection="1">
      <alignment horizontal="center" vertical="center" wrapText="1"/>
    </xf>
    <xf numFmtId="49" fontId="5" fillId="7" borderId="41" xfId="44" applyNumberFormat="1" applyFont="1" applyFill="1" applyBorder="1" applyAlignment="1" applyProtection="1">
      <alignment horizontal="center" vertical="center" wrapText="1"/>
    </xf>
    <xf numFmtId="0" fontId="5" fillId="8" borderId="39" xfId="44" applyFont="1" applyFill="1" applyBorder="1" applyAlignment="1" applyProtection="1">
      <alignment horizontal="center" wrapText="1"/>
    </xf>
    <xf numFmtId="0" fontId="5" fillId="8" borderId="22" xfId="44" applyFont="1" applyFill="1" applyBorder="1" applyAlignment="1" applyProtection="1">
      <alignment horizontal="center" vertical="center" wrapText="1"/>
    </xf>
    <xf numFmtId="0" fontId="0" fillId="8" borderId="0" xfId="44" applyFont="1" applyFill="1" applyBorder="1" applyAlignment="1" applyProtection="1">
      <alignment horizontal="right" vertical="center" wrapText="1" indent="1"/>
    </xf>
    <xf numFmtId="49" fontId="5" fillId="0" borderId="0" xfId="90">
      <alignment vertical="top"/>
    </xf>
    <xf numFmtId="49" fontId="44" fillId="0" borderId="0" xfId="91" applyFill="1" applyProtection="1">
      <alignment vertical="top"/>
    </xf>
    <xf numFmtId="14" fontId="5" fillId="8" borderId="0" xfId="44" applyNumberFormat="1" applyFont="1" applyFill="1" applyBorder="1" applyAlignment="1" applyProtection="1">
      <alignment horizontal="center" vertical="center" wrapText="1"/>
    </xf>
    <xf numFmtId="0" fontId="0" fillId="8" borderId="0" xfId="44" applyNumberFormat="1" applyFont="1" applyFill="1" applyBorder="1" applyAlignment="1" applyProtection="1">
      <alignment horizontal="right" vertical="center" wrapText="1" indent="1"/>
    </xf>
    <xf numFmtId="49" fontId="5" fillId="7" borderId="5" xfId="44" applyNumberFormat="1" applyFont="1" applyFill="1" applyBorder="1" applyAlignment="1" applyProtection="1">
      <alignment horizontal="center" vertical="center" wrapText="1"/>
    </xf>
    <xf numFmtId="0" fontId="37" fillId="0" borderId="4" xfId="47" applyFont="1" applyBorder="1" applyAlignment="1">
      <alignment horizontal="center" vertical="center"/>
    </xf>
    <xf numFmtId="166" fontId="5" fillId="0" borderId="6" xfId="39" applyNumberFormat="1" applyFont="1" applyFill="1" applyBorder="1" applyAlignment="1" applyProtection="1">
      <alignment horizontal="right" vertical="center" wrapText="1"/>
    </xf>
    <xf numFmtId="166" fontId="5" fillId="0" borderId="6" xfId="39" applyNumberFormat="1" applyFont="1" applyFill="1" applyBorder="1" applyAlignment="1" applyProtection="1">
      <alignment horizontal="right" vertical="center"/>
    </xf>
    <xf numFmtId="0" fontId="5" fillId="0" borderId="0" xfId="39" applyFont="1" applyAlignment="1" applyProtection="1">
      <alignment horizontal="right"/>
    </xf>
    <xf numFmtId="0" fontId="7" fillId="12" borderId="42" xfId="39" applyFont="1" applyFill="1" applyBorder="1" applyAlignment="1" applyProtection="1">
      <alignment horizontal="center" vertical="center" wrapText="1"/>
    </xf>
    <xf numFmtId="0" fontId="7" fillId="12" borderId="42" xfId="39" applyFont="1" applyFill="1" applyBorder="1" applyAlignment="1" applyProtection="1">
      <alignment horizontal="center"/>
    </xf>
    <xf numFmtId="0" fontId="7" fillId="12" borderId="42" xfId="45" applyFont="1" applyFill="1" applyBorder="1" applyAlignment="1" applyProtection="1">
      <alignment horizontal="center" vertical="center" wrapText="1"/>
    </xf>
    <xf numFmtId="0" fontId="5" fillId="12" borderId="44" xfId="39" applyFont="1" applyFill="1" applyBorder="1" applyProtection="1"/>
    <xf numFmtId="0" fontId="5" fillId="12" borderId="45" xfId="39" applyFont="1" applyFill="1" applyBorder="1" applyAlignment="1" applyProtection="1">
      <alignment horizontal="center" vertical="center" wrapText="1"/>
    </xf>
    <xf numFmtId="166" fontId="5" fillId="12" borderId="45" xfId="39" applyNumberFormat="1" applyFont="1" applyFill="1" applyBorder="1" applyAlignment="1" applyProtection="1">
      <alignment horizontal="right" vertical="center" wrapText="1"/>
    </xf>
    <xf numFmtId="166" fontId="5" fillId="12" borderId="46" xfId="39" applyNumberFormat="1" applyFont="1" applyFill="1" applyBorder="1" applyAlignment="1" applyProtection="1">
      <alignment horizontal="right" vertical="center" wrapText="1"/>
    </xf>
    <xf numFmtId="0" fontId="0" fillId="12" borderId="43" xfId="39" applyFont="1" applyFill="1" applyBorder="1" applyAlignment="1" applyProtection="1">
      <alignment horizontal="left" vertical="center"/>
    </xf>
    <xf numFmtId="49" fontId="5" fillId="2" borderId="6" xfId="39" applyNumberFormat="1" applyFont="1" applyFill="1" applyBorder="1" applyAlignment="1" applyProtection="1">
      <alignment horizontal="left" vertical="center" wrapText="1"/>
      <protection locked="0"/>
    </xf>
    <xf numFmtId="49" fontId="5" fillId="2" borderId="21" xfId="39" applyNumberFormat="1" applyFont="1" applyFill="1" applyBorder="1" applyAlignment="1" applyProtection="1">
      <alignment horizontal="left" vertical="center" wrapText="1"/>
      <protection locked="0"/>
    </xf>
    <xf numFmtId="0" fontId="7" fillId="0" borderId="0" xfId="39" applyFont="1" applyBorder="1" applyAlignment="1" applyProtection="1">
      <alignment horizontal="center" vertical="center" wrapText="1"/>
    </xf>
    <xf numFmtId="0" fontId="7" fillId="0" borderId="0" xfId="39" applyFont="1" applyBorder="1" applyProtection="1"/>
    <xf numFmtId="0" fontId="7" fillId="0" borderId="39" xfId="39" applyFont="1" applyFill="1" applyBorder="1" applyAlignment="1" applyProtection="1">
      <alignment horizontal="center"/>
    </xf>
    <xf numFmtId="0" fontId="31" fillId="0" borderId="0" xfId="39" applyFont="1" applyBorder="1" applyProtection="1"/>
    <xf numFmtId="0" fontId="49" fillId="8" borderId="39" xfId="39" applyFont="1" applyFill="1" applyBorder="1" applyAlignment="1" applyProtection="1">
      <alignment horizontal="center" vertical="center" wrapText="1"/>
    </xf>
    <xf numFmtId="0" fontId="0" fillId="12" borderId="41" xfId="39" applyFont="1" applyFill="1" applyBorder="1" applyAlignment="1" applyProtection="1">
      <alignment horizontal="left" vertical="center"/>
    </xf>
    <xf numFmtId="0" fontId="5" fillId="12" borderId="39" xfId="39" applyFont="1" applyFill="1" applyBorder="1" applyAlignment="1" applyProtection="1">
      <alignment horizontal="center" vertical="center" wrapText="1"/>
    </xf>
    <xf numFmtId="166" fontId="5" fillId="12" borderId="39" xfId="39" applyNumberFormat="1" applyFont="1" applyFill="1" applyBorder="1" applyAlignment="1" applyProtection="1">
      <alignment horizontal="right" vertical="center" wrapText="1"/>
    </xf>
    <xf numFmtId="0" fontId="5" fillId="0" borderId="41" xfId="39" applyFont="1" applyBorder="1" applyAlignment="1" applyProtection="1">
      <alignment horizontal="center" vertical="center" wrapText="1"/>
    </xf>
    <xf numFmtId="166" fontId="5" fillId="7" borderId="41" xfId="39" applyNumberFormat="1" applyFont="1" applyFill="1" applyBorder="1" applyAlignment="1" applyProtection="1">
      <alignment horizontal="right" vertical="center" wrapText="1"/>
    </xf>
    <xf numFmtId="166" fontId="5" fillId="7" borderId="41" xfId="39" applyNumberFormat="1" applyFont="1" applyFill="1" applyBorder="1" applyAlignment="1" applyProtection="1">
      <alignment horizontal="right" vertical="center"/>
    </xf>
    <xf numFmtId="0" fontId="0" fillId="0" borderId="41" xfId="39" applyFont="1" applyFill="1" applyBorder="1" applyAlignment="1" applyProtection="1">
      <alignment horizontal="left" vertical="center" wrapText="1" indent="1"/>
    </xf>
    <xf numFmtId="0" fontId="5" fillId="12" borderId="39" xfId="39" applyFont="1" applyFill="1" applyBorder="1" applyProtection="1"/>
    <xf numFmtId="49" fontId="7" fillId="0" borderId="0" xfId="0" applyFont="1" applyFill="1" applyBorder="1" applyAlignment="1" applyProtection="1">
      <alignment horizontal="left" vertical="center"/>
    </xf>
    <xf numFmtId="0" fontId="7" fillId="0" borderId="39" xfId="39" applyFont="1" applyBorder="1" applyAlignment="1" applyProtection="1">
      <alignment vertical="center" wrapText="1"/>
    </xf>
    <xf numFmtId="166" fontId="5" fillId="12" borderId="41" xfId="39" applyNumberFormat="1" applyFont="1" applyFill="1" applyBorder="1" applyAlignment="1" applyProtection="1">
      <alignment horizontal="right" vertical="center" wrapText="1"/>
    </xf>
    <xf numFmtId="49" fontId="5" fillId="0" borderId="41" xfId="39" applyNumberFormat="1" applyFont="1" applyFill="1" applyBorder="1" applyAlignment="1" applyProtection="1">
      <alignment horizontal="left" vertical="center" wrapText="1"/>
    </xf>
    <xf numFmtId="0" fontId="5" fillId="0" borderId="22" xfId="39" applyFont="1" applyFill="1" applyBorder="1" applyProtection="1"/>
    <xf numFmtId="0" fontId="5" fillId="0" borderId="22" xfId="39" applyFont="1" applyBorder="1" applyProtection="1"/>
    <xf numFmtId="0" fontId="28" fillId="0" borderId="22" xfId="39" applyFont="1" applyBorder="1" applyProtection="1"/>
    <xf numFmtId="0" fontId="7" fillId="0" borderId="39" xfId="39" applyFont="1" applyBorder="1" applyAlignment="1" applyProtection="1">
      <alignment horizontal="left" vertical="center" wrapText="1"/>
    </xf>
    <xf numFmtId="0" fontId="5" fillId="0" borderId="39" xfId="39" applyFont="1" applyBorder="1" applyProtection="1"/>
    <xf numFmtId="0" fontId="5" fillId="0" borderId="41" xfId="45" applyFont="1" applyFill="1" applyBorder="1" applyAlignment="1" applyProtection="1">
      <alignment horizontal="center" vertical="center" wrapText="1"/>
    </xf>
    <xf numFmtId="0" fontId="10" fillId="0" borderId="0" xfId="39" applyFont="1" applyFill="1" applyAlignment="1" applyProtection="1">
      <alignment horizontal="left"/>
    </xf>
    <xf numFmtId="0" fontId="31" fillId="0" borderId="0" xfId="39" applyFont="1" applyFill="1" applyProtection="1"/>
    <xf numFmtId="0" fontId="0" fillId="0" borderId="0" xfId="39" applyFont="1" applyFill="1" applyBorder="1" applyAlignment="1" applyProtection="1">
      <alignment horizontal="left" vertical="center"/>
    </xf>
    <xf numFmtId="0" fontId="5" fillId="0" borderId="0" xfId="39" applyFont="1" applyFill="1" applyBorder="1" applyAlignment="1" applyProtection="1">
      <alignment horizontal="center" vertical="center" wrapText="1"/>
    </xf>
    <xf numFmtId="166" fontId="5" fillId="0" borderId="0" xfId="39" applyNumberFormat="1" applyFont="1" applyFill="1" applyBorder="1" applyAlignment="1" applyProtection="1">
      <alignment horizontal="right" vertical="center" wrapText="1"/>
    </xf>
    <xf numFmtId="0" fontId="5" fillId="0" borderId="0" xfId="39" applyFont="1" applyFill="1" applyProtection="1"/>
    <xf numFmtId="22" fontId="5" fillId="0" borderId="0" xfId="42" applyNumberFormat="1" applyFont="1" applyAlignment="1" applyProtection="1">
      <alignment horizontal="left" vertical="center" wrapText="1"/>
    </xf>
    <xf numFmtId="49" fontId="0" fillId="0" borderId="6" xfId="39" applyNumberFormat="1" applyFont="1" applyFill="1" applyBorder="1" applyAlignment="1" applyProtection="1">
      <alignment horizontal="center" vertical="center" wrapText="1"/>
    </xf>
    <xf numFmtId="0" fontId="28" fillId="0" borderId="0" xfId="39" applyFont="1" applyFill="1" applyProtection="1"/>
    <xf numFmtId="0" fontId="7" fillId="0" borderId="8" xfId="39" applyFont="1" applyFill="1" applyBorder="1" applyAlignment="1" applyProtection="1">
      <alignment horizontal="center" vertical="center"/>
    </xf>
    <xf numFmtId="166" fontId="7" fillId="0" borderId="8" xfId="39" applyNumberFormat="1" applyFont="1" applyFill="1" applyBorder="1" applyAlignment="1" applyProtection="1">
      <alignment horizontal="right" vertical="center"/>
    </xf>
    <xf numFmtId="0" fontId="0" fillId="0" borderId="8" xfId="39" applyFont="1" applyFill="1" applyBorder="1" applyAlignment="1" applyProtection="1">
      <alignment horizontal="center" vertical="center"/>
    </xf>
    <xf numFmtId="166" fontId="5" fillId="0" borderId="8" xfId="39" applyNumberFormat="1" applyFont="1" applyFill="1" applyBorder="1" applyAlignment="1" applyProtection="1">
      <alignment horizontal="right" vertical="center"/>
    </xf>
    <xf numFmtId="49" fontId="0" fillId="2" borderId="41" xfId="44" applyNumberFormat="1" applyFont="1" applyFill="1" applyBorder="1" applyAlignment="1" applyProtection="1">
      <alignment horizontal="center" vertical="center" wrapText="1"/>
      <protection locked="0"/>
    </xf>
    <xf numFmtId="49" fontId="0" fillId="9" borderId="41" xfId="44" applyNumberFormat="1" applyFont="1" applyFill="1" applyBorder="1" applyAlignment="1" applyProtection="1">
      <alignment horizontal="center" vertical="center" wrapText="1"/>
      <protection locked="0"/>
    </xf>
    <xf numFmtId="49" fontId="0" fillId="9" borderId="40" xfId="44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Font="1" applyFill="1" applyBorder="1" applyAlignment="1" applyProtection="1">
      <alignment horizontal="left" vertical="center" wrapText="1"/>
    </xf>
    <xf numFmtId="49" fontId="0" fillId="0" borderId="0" xfId="0" applyFill="1" applyBorder="1" applyAlignment="1" applyProtection="1">
      <alignment horizontal="right" vertical="center" indent="1"/>
    </xf>
    <xf numFmtId="49" fontId="40" fillId="0" borderId="0" xfId="37" applyFont="1" applyFill="1" applyBorder="1" applyAlignment="1" applyProtection="1">
      <alignment horizontal="left" wrapText="1"/>
    </xf>
    <xf numFmtId="49" fontId="40" fillId="0" borderId="0" xfId="37" applyFont="1" applyFill="1" applyBorder="1" applyAlignment="1" applyProtection="1">
      <alignment horizontal="justify" vertical="justify" wrapText="1"/>
    </xf>
    <xf numFmtId="49" fontId="0" fillId="0" borderId="0" xfId="0" applyFill="1" applyBorder="1" applyAlignment="1" applyProtection="1">
      <alignment horizontal="right" vertical="top" indent="1"/>
    </xf>
    <xf numFmtId="0" fontId="46" fillId="0" borderId="0" xfId="31" applyFont="1" applyAlignment="1" applyProtection="1">
      <alignment horizontal="left" vertical="center"/>
    </xf>
    <xf numFmtId="49" fontId="37" fillId="0" borderId="0" xfId="16" applyNumberFormat="1" applyFont="1" applyFill="1" applyBorder="1" applyAlignment="1" applyProtection="1">
      <alignment horizontal="left" vertical="center" wrapText="1" indent="1"/>
    </xf>
    <xf numFmtId="49" fontId="37" fillId="0" borderId="0" xfId="16" applyNumberFormat="1" applyFill="1" applyBorder="1" applyAlignment="1" applyProtection="1">
      <alignment horizontal="left" vertical="center" wrapText="1" indent="1"/>
    </xf>
    <xf numFmtId="49" fontId="37" fillId="0" borderId="0" xfId="0" applyFont="1" applyFill="1" applyBorder="1" applyAlignment="1" applyProtection="1">
      <alignment horizontal="left" vertical="top" wrapText="1" indent="2"/>
    </xf>
    <xf numFmtId="0" fontId="37" fillId="0" borderId="0" xfId="23" applyFont="1" applyFill="1" applyBorder="1" applyAlignment="1" applyProtection="1">
      <alignment horizontal="left" vertical="top" wrapText="1"/>
    </xf>
    <xf numFmtId="0" fontId="44" fillId="0" borderId="0" xfId="37" applyNumberFormat="1" applyFont="1" applyFill="1" applyBorder="1" applyAlignment="1" applyProtection="1">
      <alignment vertical="center" wrapTex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0" fontId="17" fillId="0" borderId="0" xfId="37" applyNumberFormat="1" applyFont="1" applyFill="1" applyAlignment="1" applyProtection="1">
      <alignment horizontal="left" vertical="center" wrapText="1"/>
    </xf>
    <xf numFmtId="0" fontId="37" fillId="0" borderId="0" xfId="37" applyNumberFormat="1" applyFont="1" applyFill="1" applyAlignment="1" applyProtection="1">
      <alignment horizontal="left" vertical="center"/>
    </xf>
    <xf numFmtId="0" fontId="37" fillId="12" borderId="23" xfId="29" applyNumberFormat="1" applyFont="1" applyFill="1" applyBorder="1" applyAlignment="1">
      <alignment horizontal="center" vertical="center" wrapText="1"/>
    </xf>
    <xf numFmtId="0" fontId="37" fillId="12" borderId="24" xfId="29" applyNumberFormat="1" applyFont="1" applyFill="1" applyBorder="1" applyAlignment="1">
      <alignment horizontal="center" vertical="center" wrapText="1"/>
    </xf>
    <xf numFmtId="0" fontId="37" fillId="12" borderId="25" xfId="29" applyNumberFormat="1" applyFont="1" applyFill="1" applyBorder="1" applyAlignment="1">
      <alignment horizontal="center" vertical="center" wrapText="1"/>
    </xf>
    <xf numFmtId="0" fontId="40" fillId="0" borderId="0" xfId="37" applyNumberFormat="1" applyFont="1" applyFill="1" applyBorder="1" applyAlignment="1" applyProtection="1">
      <alignment horizontal="justify" vertical="top" wrapText="1"/>
    </xf>
    <xf numFmtId="49" fontId="40" fillId="8" borderId="22" xfId="37" applyFont="1" applyFill="1" applyBorder="1" applyAlignment="1">
      <alignment vertical="center" wrapText="1"/>
    </xf>
    <xf numFmtId="49" fontId="40" fillId="8" borderId="0" xfId="37" applyFont="1" applyFill="1" applyBorder="1" applyAlignment="1">
      <alignment vertical="center" wrapText="1"/>
    </xf>
    <xf numFmtId="49" fontId="40" fillId="8" borderId="22" xfId="37" applyFont="1" applyFill="1" applyBorder="1" applyAlignment="1">
      <alignment horizontal="left" vertical="center" wrapText="1"/>
    </xf>
    <xf numFmtId="49" fontId="40" fillId="8" borderId="0" xfId="37" applyFont="1" applyFill="1" applyBorder="1" applyAlignment="1">
      <alignment horizontal="left" vertical="center" wrapText="1"/>
    </xf>
    <xf numFmtId="0" fontId="40" fillId="0" borderId="0" xfId="37" applyNumberFormat="1" applyFont="1" applyFill="1" applyBorder="1" applyAlignment="1" applyProtection="1">
      <alignment horizontal="justify" vertical="center" wrapText="1"/>
    </xf>
    <xf numFmtId="49" fontId="0" fillId="0" borderId="0" xfId="0" applyBorder="1" applyAlignment="1">
      <alignment vertical="center"/>
    </xf>
    <xf numFmtId="0" fontId="37" fillId="0" borderId="39" xfId="47" applyFont="1" applyBorder="1" applyAlignment="1">
      <alignment horizontal="center" vertical="center" wrapText="1"/>
    </xf>
    <xf numFmtId="0" fontId="5" fillId="0" borderId="26" xfId="39" applyFont="1" applyFill="1" applyBorder="1" applyAlignment="1" applyProtection="1">
      <alignment horizontal="center" wrapText="1"/>
    </xf>
    <xf numFmtId="0" fontId="37" fillId="0" borderId="27" xfId="39" applyFont="1" applyFill="1" applyBorder="1" applyAlignment="1" applyProtection="1">
      <alignment horizontal="center" vertical="center" wrapText="1"/>
    </xf>
    <xf numFmtId="0" fontId="7" fillId="0" borderId="0" xfId="39" applyFont="1" applyAlignment="1" applyProtection="1">
      <alignment horizontal="left" vertical="center" wrapText="1"/>
    </xf>
    <xf numFmtId="0" fontId="5" fillId="0" borderId="0" xfId="39" applyFont="1" applyAlignment="1" applyProtection="1">
      <alignment horizontal="left" vertical="center" wrapText="1"/>
    </xf>
    <xf numFmtId="0" fontId="5" fillId="0" borderId="0" xfId="39" applyFont="1" applyBorder="1" applyAlignment="1" applyProtection="1">
      <alignment horizontal="left" vertical="center" wrapText="1"/>
    </xf>
    <xf numFmtId="0" fontId="37" fillId="0" borderId="39" xfId="39" applyFont="1" applyFill="1" applyBorder="1" applyAlignment="1" applyProtection="1">
      <alignment horizontal="center" vertical="center" wrapText="1"/>
    </xf>
    <xf numFmtId="0" fontId="5" fillId="0" borderId="41" xfId="39" applyFont="1" applyFill="1" applyBorder="1" applyAlignment="1" applyProtection="1">
      <alignment horizontal="center" vertical="center" wrapText="1"/>
    </xf>
    <xf numFmtId="0" fontId="5" fillId="0" borderId="41" xfId="39" applyFont="1" applyFill="1" applyBorder="1" applyAlignment="1" applyProtection="1">
      <alignment horizontal="center" vertical="center"/>
    </xf>
    <xf numFmtId="0" fontId="5" fillId="0" borderId="41" xfId="45" applyFont="1" applyFill="1" applyBorder="1" applyAlignment="1" applyProtection="1">
      <alignment horizontal="center" vertical="center" wrapText="1"/>
    </xf>
    <xf numFmtId="0" fontId="0" fillId="0" borderId="41" xfId="39" applyFont="1" applyFill="1" applyBorder="1" applyAlignment="1" applyProtection="1">
      <alignment horizontal="center"/>
    </xf>
    <xf numFmtId="0" fontId="5" fillId="0" borderId="39" xfId="39" applyFont="1" applyFill="1" applyBorder="1" applyAlignment="1" applyProtection="1">
      <alignment horizontal="center"/>
    </xf>
    <xf numFmtId="0" fontId="5" fillId="2" borderId="6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40" applyFont="1" applyFill="1" applyBorder="1" applyAlignment="1">
      <alignment horizontal="center" vertical="center" wrapText="1"/>
    </xf>
    <xf numFmtId="0" fontId="5" fillId="0" borderId="6" xfId="40" applyFont="1" applyFill="1" applyBorder="1" applyAlignment="1">
      <alignment horizontal="center" vertical="center" wrapText="1"/>
    </xf>
    <xf numFmtId="0" fontId="5" fillId="0" borderId="27" xfId="39" applyFont="1" applyFill="1" applyBorder="1" applyAlignment="1" applyProtection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6" xfId="40" applyFont="1" applyFill="1" applyBorder="1" applyAlignment="1">
      <alignment horizontal="center" vertical="center" wrapText="1" shrinkToFit="1"/>
    </xf>
    <xf numFmtId="0" fontId="11" fillId="0" borderId="0" xfId="34" applyNumberFormat="1" applyFont="1" applyFill="1" applyBorder="1" applyAlignment="1" applyProtection="1">
      <alignment horizontal="center" vertical="center"/>
    </xf>
    <xf numFmtId="0" fontId="7" fillId="12" borderId="10" xfId="46" applyNumberFormat="1" applyFont="1" applyFill="1" applyBorder="1" applyAlignment="1" applyProtection="1">
      <alignment horizontal="center" vertical="center"/>
    </xf>
    <xf numFmtId="0" fontId="7" fillId="12" borderId="21" xfId="46" applyNumberFormat="1" applyFont="1" applyFill="1" applyBorder="1" applyAlignment="1" applyProtection="1">
      <alignment horizontal="center" vertical="center"/>
    </xf>
    <xf numFmtId="0" fontId="7" fillId="12" borderId="28" xfId="46" applyNumberFormat="1" applyFont="1" applyFill="1" applyBorder="1" applyAlignment="1" applyProtection="1">
      <alignment horizontal="center" vertical="center"/>
    </xf>
    <xf numFmtId="0" fontId="7" fillId="12" borderId="29" xfId="46" applyNumberFormat="1" applyFont="1" applyFill="1" applyBorder="1" applyAlignment="1" applyProtection="1">
      <alignment horizontal="center" vertical="center"/>
    </xf>
    <xf numFmtId="49" fontId="66" fillId="0" borderId="47" xfId="34" applyNumberFormat="1" applyFont="1" applyBorder="1" applyAlignment="1" applyProtection="1">
      <alignment horizontal="center" vertical="center" wrapText="1"/>
    </xf>
    <xf numFmtId="49" fontId="11" fillId="0" borderId="47" xfId="34" applyNumberFormat="1" applyFont="1" applyBorder="1" applyAlignment="1" applyProtection="1">
      <alignment horizontal="center" vertical="center" wrapText="1"/>
    </xf>
    <xf numFmtId="1" fontId="5" fillId="0" borderId="9" xfId="34" applyNumberFormat="1" applyFont="1" applyBorder="1" applyAlignment="1" applyProtection="1">
      <alignment horizontal="center" vertical="center"/>
    </xf>
    <xf numFmtId="1" fontId="5" fillId="0" borderId="8" xfId="34" applyNumberFormat="1" applyFont="1" applyBorder="1" applyAlignment="1" applyProtection="1">
      <alignment horizontal="center" vertical="center"/>
    </xf>
    <xf numFmtId="49" fontId="0" fillId="9" borderId="48" xfId="46" applyNumberFormat="1" applyFont="1" applyFill="1" applyBorder="1" applyAlignment="1" applyProtection="1">
      <alignment horizontal="left" vertical="center" wrapText="1"/>
      <protection locked="0"/>
    </xf>
    <xf numFmtId="49" fontId="5" fillId="9" borderId="49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9" applyFont="1" applyFill="1" applyBorder="1" applyAlignment="1" applyProtection="1">
      <alignment horizontal="center" vertical="center" wrapText="1"/>
    </xf>
    <xf numFmtId="49" fontId="11" fillId="0" borderId="0" xfId="34" applyNumberFormat="1" applyFont="1" applyBorder="1" applyAlignment="1" applyProtection="1">
      <alignment horizontal="center" vertical="center"/>
    </xf>
    <xf numFmtId="0" fontId="5" fillId="0" borderId="8" xfId="34" applyNumberFormat="1" applyFont="1" applyBorder="1" applyAlignment="1" applyProtection="1">
      <alignment horizontal="center" vertical="center"/>
    </xf>
    <xf numFmtId="49" fontId="5" fillId="0" borderId="48" xfId="46" applyNumberFormat="1" applyFont="1" applyFill="1" applyBorder="1" applyAlignment="1" applyProtection="1">
      <alignment horizontal="left" vertical="center" wrapText="1"/>
    </xf>
    <xf numFmtId="0" fontId="5" fillId="0" borderId="49" xfId="46" applyNumberFormat="1" applyFont="1" applyFill="1" applyBorder="1" applyAlignment="1" applyProtection="1">
      <alignment horizontal="left" vertical="center" wrapText="1"/>
    </xf>
    <xf numFmtId="0" fontId="37" fillId="0" borderId="4" xfId="47" applyFont="1" applyBorder="1" applyAlignment="1">
      <alignment horizontal="center" vertical="center"/>
    </xf>
    <xf numFmtId="0" fontId="5" fillId="0" borderId="9" xfId="34" applyNumberFormat="1" applyFont="1" applyBorder="1" applyAlignment="1" applyProtection="1">
      <alignment horizontal="center" vertical="center"/>
    </xf>
    <xf numFmtId="0" fontId="5" fillId="0" borderId="9" xfId="46" applyNumberFormat="1" applyFont="1" applyFill="1" applyBorder="1" applyAlignment="1" applyProtection="1">
      <alignment horizontal="left" vertical="center" wrapText="1"/>
    </xf>
    <xf numFmtId="0" fontId="5" fillId="0" borderId="8" xfId="46" applyNumberFormat="1" applyFont="1" applyFill="1" applyBorder="1" applyAlignment="1" applyProtection="1">
      <alignment horizontal="left" vertical="center" wrapText="1"/>
    </xf>
    <xf numFmtId="49" fontId="5" fillId="9" borderId="9" xfId="46" applyNumberFormat="1" applyFont="1" applyFill="1" applyBorder="1" applyAlignment="1" applyProtection="1">
      <alignment horizontal="left" vertical="center" wrapText="1"/>
      <protection locked="0"/>
    </xf>
    <xf numFmtId="49" fontId="5" fillId="9" borderId="8" xfId="46" applyNumberFormat="1" applyFont="1" applyFill="1" applyBorder="1" applyAlignment="1" applyProtection="1">
      <alignment horizontal="left" vertical="center" wrapText="1"/>
      <protection locked="0"/>
    </xf>
  </cellXfs>
  <cellStyles count="10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ИТ КЭС " xfId="97"/>
    <cellStyle name="_Факт  годовая 2007 " xfId="98"/>
    <cellStyle name="20% - Акцент1" xfId="66" builtinId="30" hidden="1"/>
    <cellStyle name="20% - Акцент2" xfId="70" builtinId="34" hidden="1"/>
    <cellStyle name="20% - Акцент3" xfId="74" builtinId="38" hidden="1"/>
    <cellStyle name="20% - Акцент4" xfId="78" builtinId="42" hidden="1"/>
    <cellStyle name="20% - Акцент5" xfId="82" builtinId="46" hidden="1"/>
    <cellStyle name="20% - Акцент6" xfId="86" builtinId="50" hidden="1"/>
    <cellStyle name="40% - Акцент1" xfId="67" builtinId="31" hidden="1"/>
    <cellStyle name="40% - Акцент2" xfId="71" builtinId="35" hidden="1"/>
    <cellStyle name="40% - Акцент3" xfId="75" builtinId="39" hidden="1"/>
    <cellStyle name="40% - Акцент4" xfId="79" builtinId="43" hidden="1"/>
    <cellStyle name="40% - Акцент5" xfId="83" builtinId="47" hidden="1"/>
    <cellStyle name="40% - Акцент6" xfId="87" builtinId="51" hidden="1"/>
    <cellStyle name="60% - Акцент1" xfId="68" builtinId="32" hidden="1"/>
    <cellStyle name="60% - Акцент2" xfId="72" builtinId="36" hidden="1"/>
    <cellStyle name="60% - Акцент3" xfId="76" builtinId="40" hidden="1"/>
    <cellStyle name="60% - Акцент4" xfId="80" builtinId="44" hidden="1"/>
    <cellStyle name="60% - Акцент5" xfId="84" builtinId="48" hidden="1"/>
    <cellStyle name="60% - Акцент6" xfId="88" builtinId="52" hidden="1"/>
    <cellStyle name="Cells 2" xfId="16"/>
    <cellStyle name="Comma [0]" xfId="99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65" builtinId="29" hidden="1"/>
    <cellStyle name="Акцент2" xfId="69" builtinId="33" hidden="1"/>
    <cellStyle name="Акцент3" xfId="73" builtinId="37" hidden="1"/>
    <cellStyle name="Акцент4" xfId="77" builtinId="41" hidden="1"/>
    <cellStyle name="Акцент5" xfId="81" builtinId="45" hidden="1"/>
    <cellStyle name="Акцент6" xfId="85" builtinId="49" hidden="1"/>
    <cellStyle name="Ввод " xfId="30" builtinId="20" customBuiltin="1"/>
    <cellStyle name="Вывод" xfId="57" builtinId="21" hidden="1"/>
    <cellStyle name="Вычисление" xfId="58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_FORM3.1.2013(v2.0)" xfId="34"/>
    <cellStyle name="Денежный" xfId="94" builtinId="4" hidden="1"/>
    <cellStyle name="Денежный [0]" xfId="95" builtinId="7" hidden="1"/>
    <cellStyle name="Заголовок 1" xfId="50" builtinId="16" hidden="1"/>
    <cellStyle name="Заголовок 2" xfId="51" builtinId="17" hidden="1"/>
    <cellStyle name="Заголовок 3" xfId="52" builtinId="18" hidden="1"/>
    <cellStyle name="Заголовок 4" xfId="53" builtinId="19" hidden="1"/>
    <cellStyle name="Итог" xfId="64" builtinId="25" hidden="1"/>
    <cellStyle name="Контрольная ячейка" xfId="60" builtinId="23" hidden="1"/>
    <cellStyle name="Название" xfId="49" builtinId="15" hidden="1"/>
    <cellStyle name="Нейтральный" xfId="56" builtinId="28" hidden="1"/>
    <cellStyle name="Обычный" xfId="0" builtinId="0"/>
    <cellStyle name="Обычный 10" xfId="35"/>
    <cellStyle name="Обычный 2" xfId="36"/>
    <cellStyle name="Обычный 3 2" xfId="91"/>
    <cellStyle name="Обычный 3 3" xfId="37"/>
    <cellStyle name="Обычный_46EE(v6.1.1)" xfId="38"/>
    <cellStyle name="Обычный_FORM3.1" xfId="39"/>
    <cellStyle name="Обычный_FORM7" xfId="40"/>
    <cellStyle name="Обычный_INVEST.WARM.PLAN.4.78(v0.1)" xfId="41"/>
    <cellStyle name="Обычный_MINENERGO.340.PRIL79(v0.1)" xfId="42"/>
    <cellStyle name="Обычный_PASSPORT.TEPLO.PROIZV.2016(v1.0)" xfId="90"/>
    <cellStyle name="Обычный_PREDEL.JKH.2010(v1.3)" xfId="43"/>
    <cellStyle name="Обычный_SIMPLE_1_massive2" xfId="44"/>
    <cellStyle name="Обычный_ЖКУ_проект3" xfId="89"/>
    <cellStyle name="Обычный_Форма 4 Станция" xfId="45"/>
    <cellStyle name="Обычный_Форма3" xfId="46"/>
    <cellStyle name="Обычный_Шаблон по источникам для Модуля Реестр (2)" xfId="47"/>
    <cellStyle name="Обычный_эскиз паспорта_9" xfId="48"/>
    <cellStyle name="Плохой" xfId="55" builtinId="27" hidden="1"/>
    <cellStyle name="Пояснение" xfId="63" builtinId="53" hidden="1"/>
    <cellStyle name="Примечание" xfId="62" builtinId="10" hidden="1"/>
    <cellStyle name="Процентный" xfId="96" builtinId="5" hidden="1"/>
    <cellStyle name="Связанная ячейка" xfId="59" builtinId="24" hidden="1"/>
    <cellStyle name="Текст предупреждения" xfId="61" builtinId="11" hidden="1"/>
    <cellStyle name="Финансовый" xfId="92" builtinId="3" hidden="1"/>
    <cellStyle name="Финансовый [0]" xfId="93" builtinId="6" hidden="1"/>
    <cellStyle name="Хороший" xfId="54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image" Target="../media/image2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127634</xdr:rowOff>
    </xdr:from>
    <xdr:to>
      <xdr:col>3</xdr:col>
      <xdr:colOff>0</xdr:colOff>
      <xdr:row>18</xdr:row>
      <xdr:rowOff>591184</xdr:rowOff>
    </xdr:to>
    <xdr:grpSp>
      <xdr:nvGrpSpPr>
        <xdr:cNvPr id="165804" name="InstrBlock_8"/>
        <xdr:cNvGrpSpPr>
          <a:grpSpLocks/>
        </xdr:cNvGrpSpPr>
      </xdr:nvGrpSpPr>
      <xdr:grpSpPr bwMode="auto">
        <a:xfrm>
          <a:off x="219075" y="3832859"/>
          <a:ext cx="2066925" cy="463550"/>
          <a:chOff x="23" y="454"/>
          <a:chExt cx="217" cy="49"/>
        </a:xfrm>
      </xdr:grpSpPr>
      <xdr:sp macro="[0]!Instruction.BlockClick" textlink="">
        <xdr:nvSpPr>
          <xdr:cNvPr id="3" name="InstrBlock_8"/>
          <xdr:cNvSpPr txBox="1">
            <a:spLocks noChangeArrowheads="1"/>
          </xdr:cNvSpPr>
        </xdr:nvSpPr>
        <xdr:spPr bwMode="auto"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165856" name="InstrImg_8" descr="icon8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" y="455"/>
            <a:ext cx="45" cy="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16</xdr:row>
      <xdr:rowOff>45084</xdr:rowOff>
    </xdr:from>
    <xdr:to>
      <xdr:col>3</xdr:col>
      <xdr:colOff>0</xdr:colOff>
      <xdr:row>18</xdr:row>
      <xdr:rowOff>127634</xdr:rowOff>
    </xdr:to>
    <xdr:grpSp>
      <xdr:nvGrpSpPr>
        <xdr:cNvPr id="165805" name="InstrBlock_7"/>
        <xdr:cNvGrpSpPr>
          <a:grpSpLocks/>
        </xdr:cNvGrpSpPr>
      </xdr:nvGrpSpPr>
      <xdr:grpSpPr bwMode="auto">
        <a:xfrm>
          <a:off x="219075" y="3369309"/>
          <a:ext cx="2066925" cy="463550"/>
          <a:chOff x="23" y="405"/>
          <a:chExt cx="217" cy="49"/>
        </a:xfrm>
      </xdr:grpSpPr>
      <xdr:sp macro="[0]!Instruction.BlockClick" textlink="">
        <xdr:nvSpPr>
          <xdr:cNvPr id="6" name="InstrBlock_7"/>
          <xdr:cNvSpPr txBox="1">
            <a:spLocks noChangeArrowheads="1"/>
          </xdr:cNvSpPr>
        </xdr:nvSpPr>
        <xdr:spPr bwMode="auto"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165854" name="InstrImg_7" descr="icon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" y="411"/>
            <a:ext cx="40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13</xdr:row>
      <xdr:rowOff>153034</xdr:rowOff>
    </xdr:from>
    <xdr:to>
      <xdr:col>3</xdr:col>
      <xdr:colOff>0</xdr:colOff>
      <xdr:row>16</xdr:row>
      <xdr:rowOff>45084</xdr:rowOff>
    </xdr:to>
    <xdr:grpSp>
      <xdr:nvGrpSpPr>
        <xdr:cNvPr id="165806" name="InstrBlock_6" hidden="1"/>
        <xdr:cNvGrpSpPr>
          <a:grpSpLocks/>
        </xdr:cNvGrpSpPr>
      </xdr:nvGrpSpPr>
      <xdr:grpSpPr bwMode="auto">
        <a:xfrm>
          <a:off x="219075" y="2905759"/>
          <a:ext cx="2066925" cy="463550"/>
          <a:chOff x="23" y="356"/>
          <a:chExt cx="217" cy="49"/>
        </a:xfrm>
      </xdr:grpSpPr>
      <xdr:sp macro="" textlink="">
        <xdr:nvSpPr>
          <xdr:cNvPr id="156720" name="InstrBlock_6" hidden="1"/>
          <xdr:cNvSpPr txBox="1">
            <a:spLocks noChangeArrowheads="1"/>
          </xdr:cNvSpPr>
        </xdr:nvSpPr>
        <xdr:spPr bwMode="auto"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165852" name="InstrImg_6" descr="icon6" hidden="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361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13</xdr:row>
      <xdr:rowOff>153034</xdr:rowOff>
    </xdr:from>
    <xdr:to>
      <xdr:col>3</xdr:col>
      <xdr:colOff>0</xdr:colOff>
      <xdr:row>16</xdr:row>
      <xdr:rowOff>45084</xdr:rowOff>
    </xdr:to>
    <xdr:grpSp>
      <xdr:nvGrpSpPr>
        <xdr:cNvPr id="165807" name="InstrBlock_5"/>
        <xdr:cNvGrpSpPr>
          <a:grpSpLocks/>
        </xdr:cNvGrpSpPr>
      </xdr:nvGrpSpPr>
      <xdr:grpSpPr bwMode="auto">
        <a:xfrm>
          <a:off x="219075" y="2905759"/>
          <a:ext cx="2066925" cy="463550"/>
          <a:chOff x="23" y="307"/>
          <a:chExt cx="217" cy="49"/>
        </a:xfrm>
      </xdr:grpSpPr>
      <xdr:sp macro="[0]!Instruction.BlockClick" textlink="">
        <xdr:nvSpPr>
          <xdr:cNvPr id="12" name="InstrBlock_5"/>
          <xdr:cNvSpPr txBox="1">
            <a:spLocks noChangeArrowheads="1"/>
          </xdr:cNvSpPr>
        </xdr:nvSpPr>
        <xdr:spPr bwMode="auto"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65850" name="InstrImg_5" descr="icon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311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12</xdr:row>
      <xdr:rowOff>80009</xdr:rowOff>
    </xdr:from>
    <xdr:to>
      <xdr:col>3</xdr:col>
      <xdr:colOff>0</xdr:colOff>
      <xdr:row>13</xdr:row>
      <xdr:rowOff>153034</xdr:rowOff>
    </xdr:to>
    <xdr:grpSp>
      <xdr:nvGrpSpPr>
        <xdr:cNvPr id="165808" name="InstrBlock_4"/>
        <xdr:cNvGrpSpPr>
          <a:grpSpLocks/>
        </xdr:cNvGrpSpPr>
      </xdr:nvGrpSpPr>
      <xdr:grpSpPr bwMode="auto">
        <a:xfrm>
          <a:off x="219075" y="2442209"/>
          <a:ext cx="2066925" cy="463550"/>
          <a:chOff x="23" y="258"/>
          <a:chExt cx="217" cy="49"/>
        </a:xfrm>
      </xdr:grpSpPr>
      <xdr:sp macro="[0]!Instruction.BlockClick" textlink="">
        <xdr:nvSpPr>
          <xdr:cNvPr id="15" name="InstrBlock_4"/>
          <xdr:cNvSpPr txBox="1">
            <a:spLocks noChangeArrowheads="1"/>
          </xdr:cNvSpPr>
        </xdr:nvSpPr>
        <xdr:spPr bwMode="auto"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65848" name="InstrImg_4" descr="icon4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262"/>
            <a:ext cx="40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10</xdr:row>
      <xdr:rowOff>92709</xdr:rowOff>
    </xdr:from>
    <xdr:to>
      <xdr:col>3</xdr:col>
      <xdr:colOff>0</xdr:colOff>
      <xdr:row>12</xdr:row>
      <xdr:rowOff>80009</xdr:rowOff>
    </xdr:to>
    <xdr:grpSp>
      <xdr:nvGrpSpPr>
        <xdr:cNvPr id="165809" name="InstrBlock_3"/>
        <xdr:cNvGrpSpPr>
          <a:grpSpLocks/>
        </xdr:cNvGrpSpPr>
      </xdr:nvGrpSpPr>
      <xdr:grpSpPr bwMode="auto">
        <a:xfrm>
          <a:off x="219075" y="1978659"/>
          <a:ext cx="2066925" cy="463550"/>
          <a:chOff x="23" y="209"/>
          <a:chExt cx="217" cy="49"/>
        </a:xfrm>
      </xdr:grpSpPr>
      <xdr:sp macro="[0]!Instruction.BlockClick" textlink="">
        <xdr:nvSpPr>
          <xdr:cNvPr id="18" name="InstrBlock_3"/>
          <xdr:cNvSpPr txBox="1">
            <a:spLocks noChangeArrowheads="1"/>
          </xdr:cNvSpPr>
        </xdr:nvSpPr>
        <xdr:spPr bwMode="auto"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65846" name="InstrImg_3" descr="icon3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212"/>
            <a:ext cx="40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1</xdr:col>
      <xdr:colOff>0</xdr:colOff>
      <xdr:row>7</xdr:row>
      <xdr:rowOff>143509</xdr:rowOff>
    </xdr:from>
    <xdr:to>
      <xdr:col>3</xdr:col>
      <xdr:colOff>0</xdr:colOff>
      <xdr:row>10</xdr:row>
      <xdr:rowOff>92709</xdr:rowOff>
    </xdr:to>
    <xdr:grpSp>
      <xdr:nvGrpSpPr>
        <xdr:cNvPr id="165810" name="InstrBlock_2"/>
        <xdr:cNvGrpSpPr>
          <a:grpSpLocks/>
        </xdr:cNvGrpSpPr>
      </xdr:nvGrpSpPr>
      <xdr:grpSpPr bwMode="auto">
        <a:xfrm>
          <a:off x="219075" y="1515109"/>
          <a:ext cx="2066925" cy="463550"/>
          <a:chOff x="23" y="160"/>
          <a:chExt cx="217" cy="49"/>
        </a:xfrm>
      </xdr:grpSpPr>
      <xdr:sp macro="[0]!Instruction.BlockClick" textlink="">
        <xdr:nvSpPr>
          <xdr:cNvPr id="21" name="InstrBlock_2"/>
          <xdr:cNvSpPr txBox="1">
            <a:spLocks noChangeArrowheads="1"/>
          </xdr:cNvSpPr>
        </xdr:nvSpPr>
        <xdr:spPr bwMode="auto"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165844" name="InstrImg_2" descr="icon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" y="163"/>
            <a:ext cx="40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0F0F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247650</xdr:colOff>
      <xdr:row>67</xdr:row>
      <xdr:rowOff>66675</xdr:rowOff>
    </xdr:from>
    <xdr:to>
      <xdr:col>24</xdr:col>
      <xdr:colOff>152400</xdr:colOff>
      <xdr:row>67</xdr:row>
      <xdr:rowOff>247650</xdr:rowOff>
    </xdr:to>
    <xdr:pic>
      <xdr:nvPicPr>
        <xdr:cNvPr id="165811" name="PAGE_LAST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438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85725</xdr:colOff>
      <xdr:row>67</xdr:row>
      <xdr:rowOff>66675</xdr:rowOff>
    </xdr:from>
    <xdr:to>
      <xdr:col>19</xdr:col>
      <xdr:colOff>285750</xdr:colOff>
      <xdr:row>67</xdr:row>
      <xdr:rowOff>247650</xdr:rowOff>
    </xdr:to>
    <xdr:pic>
      <xdr:nvPicPr>
        <xdr:cNvPr id="165812" name="PAGE_FIRST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3815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67</xdr:row>
      <xdr:rowOff>28575</xdr:rowOff>
    </xdr:from>
    <xdr:to>
      <xdr:col>20</xdr:col>
      <xdr:colOff>266700</xdr:colOff>
      <xdr:row>67</xdr:row>
      <xdr:rowOff>295275</xdr:rowOff>
    </xdr:to>
    <xdr:pic>
      <xdr:nvPicPr>
        <xdr:cNvPr id="165813" name="PAGE_BACK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438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266700</xdr:colOff>
      <xdr:row>67</xdr:row>
      <xdr:rowOff>28575</xdr:rowOff>
    </xdr:from>
    <xdr:to>
      <xdr:col>23</xdr:col>
      <xdr:colOff>238125</xdr:colOff>
      <xdr:row>67</xdr:row>
      <xdr:rowOff>295275</xdr:rowOff>
    </xdr:to>
    <xdr:pic>
      <xdr:nvPicPr>
        <xdr:cNvPr id="165814" name="PAGE_NEXT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43815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47624</xdr:colOff>
      <xdr:row>93</xdr:row>
      <xdr:rowOff>114299</xdr:rowOff>
    </xdr:from>
    <xdr:to>
      <xdr:col>9</xdr:col>
      <xdr:colOff>181724</xdr:colOff>
      <xdr:row>95</xdr:row>
      <xdr:rowOff>165299</xdr:rowOff>
    </xdr:to>
    <xdr:sp macro="[0]!Instruction.cmdGetUpdate_Click" textlink="">
      <xdr:nvSpPr>
        <xdr:cNvPr id="27" name="cmdGetUpdate"/>
        <xdr:cNvSpPr txBox="1">
          <a:spLocks noChangeArrowheads="1"/>
        </xdr:cNvSpPr>
      </xdr:nvSpPr>
      <xdr:spPr bwMode="auto">
        <a:xfrm>
          <a:off x="2619374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93</xdr:row>
      <xdr:rowOff>114300</xdr:rowOff>
    </xdr:from>
    <xdr:to>
      <xdr:col>15</xdr:col>
      <xdr:colOff>105525</xdr:colOff>
      <xdr:row>95</xdr:row>
      <xdr:rowOff>165300</xdr:rowOff>
    </xdr:to>
    <xdr:sp macro="[0]!Instruction.cmdShowHideUpdateLog_Click" textlink="">
      <xdr:nvSpPr>
        <xdr:cNvPr id="28" name="cmdShowHideUpdateLog"/>
        <xdr:cNvSpPr txBox="1">
          <a:spLocks noChangeArrowheads="1"/>
        </xdr:cNvSpPr>
      </xdr:nvSpPr>
      <xdr:spPr bwMode="auto">
        <a:xfrm>
          <a:off x="4314825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6581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4</xdr:row>
      <xdr:rowOff>403859</xdr:rowOff>
    </xdr:from>
    <xdr:to>
      <xdr:col>3</xdr:col>
      <xdr:colOff>0</xdr:colOff>
      <xdr:row>7</xdr:row>
      <xdr:rowOff>143509</xdr:rowOff>
    </xdr:to>
    <xdr:grpSp>
      <xdr:nvGrpSpPr>
        <xdr:cNvPr id="165820" name="InstrBlock_1"/>
        <xdr:cNvGrpSpPr>
          <a:grpSpLocks/>
        </xdr:cNvGrpSpPr>
      </xdr:nvGrpSpPr>
      <xdr:grpSpPr bwMode="auto">
        <a:xfrm>
          <a:off x="219075" y="1051559"/>
          <a:ext cx="2066925" cy="463550"/>
          <a:chOff x="23" y="111"/>
          <a:chExt cx="217" cy="49"/>
        </a:xfrm>
      </xdr:grpSpPr>
      <xdr:sp macro="[0]!Instruction.BlockClick" textlink="">
        <xdr:nvSpPr>
          <xdr:cNvPr id="33" name="InstrBlock_1"/>
          <xdr:cNvSpPr txBox="1">
            <a:spLocks noChangeArrowheads="1"/>
          </xdr:cNvSpPr>
        </xdr:nvSpPr>
        <xdr:spPr bwMode="auto"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68000" tIns="46800" rIns="36000" bIns="468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165842" name="InstrImg_1" descr="icon1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" y="117"/>
            <a:ext cx="4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C17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16582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705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16582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381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16582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16582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16582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16582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3815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93</xdr:row>
      <xdr:rowOff>104775</xdr:rowOff>
    </xdr:from>
    <xdr:to>
      <xdr:col>5</xdr:col>
      <xdr:colOff>180975</xdr:colOff>
      <xdr:row>95</xdr:row>
      <xdr:rowOff>142875</xdr:rowOff>
    </xdr:to>
    <xdr:pic macro="[0]!Instruction.cmdGetUpdate_Click">
      <xdr:nvPicPr>
        <xdr:cNvPr id="16582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3815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93</xdr:row>
      <xdr:rowOff>104775</xdr:rowOff>
    </xdr:from>
    <xdr:to>
      <xdr:col>11</xdr:col>
      <xdr:colOff>104775</xdr:colOff>
      <xdr:row>95</xdr:row>
      <xdr:rowOff>142875</xdr:rowOff>
    </xdr:to>
    <xdr:pic macro="[0]!Instruction.cmdShowHideUpdateLog_Click">
      <xdr:nvPicPr>
        <xdr:cNvPr id="16582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3815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43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165830" name="cmdAct_2" descr="icon15.png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[0]!Instruction.cmdGetUpdate_Click" textlink="">
      <xdr:nvSpPr>
        <xdr:cNvPr id="45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16583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47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48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67</xdr:row>
      <xdr:rowOff>57150</xdr:rowOff>
    </xdr:from>
    <xdr:to>
      <xdr:col>24</xdr:col>
      <xdr:colOff>142875</xdr:colOff>
      <xdr:row>67</xdr:row>
      <xdr:rowOff>238125</xdr:rowOff>
    </xdr:to>
    <xdr:pic macro="[0]!modInstruction.Process_Page_Last">
      <xdr:nvPicPr>
        <xdr:cNvPr id="165835" name="PAGE_LAS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3815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95250</xdr:colOff>
      <xdr:row>67</xdr:row>
      <xdr:rowOff>57150</xdr:rowOff>
    </xdr:from>
    <xdr:to>
      <xdr:col>19</xdr:col>
      <xdr:colOff>276225</xdr:colOff>
      <xdr:row>67</xdr:row>
      <xdr:rowOff>238125</xdr:rowOff>
    </xdr:to>
    <xdr:pic macro="[0]!modInstruction.Process_Page_First">
      <xdr:nvPicPr>
        <xdr:cNvPr id="165836" name="PAGE_FIRS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3815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67</xdr:row>
      <xdr:rowOff>28575</xdr:rowOff>
    </xdr:from>
    <xdr:to>
      <xdr:col>20</xdr:col>
      <xdr:colOff>257175</xdr:colOff>
      <xdr:row>67</xdr:row>
      <xdr:rowOff>276225</xdr:rowOff>
    </xdr:to>
    <xdr:pic macro="[0]!modInstruction.Process_Page_Back">
      <xdr:nvPicPr>
        <xdr:cNvPr id="165837" name="PAGE_BACK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381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276225</xdr:colOff>
      <xdr:row>67</xdr:row>
      <xdr:rowOff>28575</xdr:rowOff>
    </xdr:from>
    <xdr:to>
      <xdr:col>23</xdr:col>
      <xdr:colOff>228600</xdr:colOff>
      <xdr:row>67</xdr:row>
      <xdr:rowOff>276225</xdr:rowOff>
    </xdr:to>
    <xdr:pic macro="[0]!modInstruction.Process_Page_Next">
      <xdr:nvPicPr>
        <xdr:cNvPr id="165838" name="PAGE_NEX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43815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19050</xdr:colOff>
      <xdr:row>67</xdr:row>
      <xdr:rowOff>47625</xdr:rowOff>
    </xdr:from>
    <xdr:to>
      <xdr:col>22</xdr:col>
      <xdr:colOff>228600</xdr:colOff>
      <xdr:row>67</xdr:row>
      <xdr:rowOff>257175</xdr:rowOff>
    </xdr:to>
    <xdr:sp macro="" textlink="">
      <xdr:nvSpPr>
        <xdr:cNvPr id="53" name="PAGE_NUMBER_AREA"/>
        <xdr:cNvSpPr>
          <a:spLocks noChangeArrowheads="1"/>
        </xdr:cNvSpPr>
      </xdr:nvSpPr>
      <xdr:spPr bwMode="auto">
        <a:xfrm>
          <a:off x="7620000" y="4572000"/>
          <a:ext cx="504825" cy="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</a:rPr>
            <a:t>1/1</a:t>
          </a:r>
          <a:endParaRPr lang="ru-RU"/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 textlink="">
      <xdr:nvSpPr>
        <xdr:cNvPr id="54" name="cmdStart" hidden="1"/>
        <xdr:cNvSpPr>
          <a:spLocks noChangeArrowheads="1"/>
        </xdr:cNvSpPr>
      </xdr:nvSpPr>
      <xdr:spPr bwMode="auto">
        <a:xfrm>
          <a:off x="7172325" y="171450"/>
          <a:ext cx="1609725" cy="3238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1000">
              <a:srgbClr val="BFBFBF"/>
            </a:gs>
            <a:gs pos="100000">
              <a:srgbClr val="FFFFFF"/>
            </a:gs>
          </a:gsLst>
          <a:lin ang="16200000" scaled="1"/>
        </a:gradFill>
        <a:ln w="9525" algn="ctr">
          <a:solidFill>
            <a:srgbClr val="7F7F7F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0]!modList00.FREEZE_PANES">
      <xdr:nvPicPr>
        <xdr:cNvPr id="3" name="FREEZE_PANES_G12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247650</xdr:colOff>
      <xdr:row>9</xdr:row>
      <xdr:rowOff>247650</xdr:rowOff>
    </xdr:to>
    <xdr:pic macro="[0]!modList00.FREEZE_PANES">
      <xdr:nvPicPr>
        <xdr:cNvPr id="3" name="FREEZE_PANES_G12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</xdr:row>
      <xdr:rowOff>9525</xdr:rowOff>
    </xdr:from>
    <xdr:to>
      <xdr:col>3</xdr:col>
      <xdr:colOff>257175</xdr:colOff>
      <xdr:row>10</xdr:row>
      <xdr:rowOff>114300</xdr:rowOff>
    </xdr:to>
    <xdr:pic macro="[0]!modList00.FREEZE_PANES">
      <xdr:nvPicPr>
        <xdr:cNvPr id="2" name="FREEZE_PANES_G13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620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2543175</xdr:colOff>
      <xdr:row>9</xdr:row>
      <xdr:rowOff>9525</xdr:rowOff>
    </xdr:from>
    <xdr:to>
      <xdr:col>4</xdr:col>
      <xdr:colOff>2543925</xdr:colOff>
      <xdr:row>10</xdr:row>
      <xdr:rowOff>524625</xdr:rowOff>
    </xdr:to>
    <xdr:pic macro="[0]!modList00.RefreshF31">
      <xdr:nvPicPr>
        <xdr:cNvPr id="3" name="refresh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666750"/>
          <a:ext cx="248400" cy="248400"/>
        </a:xfrm>
        <a:prstGeom prst="rect">
          <a:avLst/>
        </a:prstGeom>
      </xdr:spPr>
    </xdr:pic>
    <xdr:clientData fPrintsWithSheet="0"/>
  </xdr:twoCellAnchor>
  <xdr:twoCellAnchor editAs="absolute">
    <xdr:from>
      <xdr:col>2</xdr:col>
      <xdr:colOff>247649</xdr:colOff>
      <xdr:row>8</xdr:row>
      <xdr:rowOff>28575</xdr:rowOff>
    </xdr:from>
    <xdr:to>
      <xdr:col>4</xdr:col>
      <xdr:colOff>603749</xdr:colOff>
      <xdr:row>8</xdr:row>
      <xdr:rowOff>219075</xdr:rowOff>
    </xdr:to>
    <xdr:sp macro="[0]!modList07.shapeClick" textlink="">
      <xdr:nvSpPr>
        <xdr:cNvPr id="4" name="shRegFas"/>
        <xdr:cNvSpPr/>
      </xdr:nvSpPr>
      <xdr:spPr>
        <a:xfrm>
          <a:off x="247649" y="542925"/>
          <a:ext cx="1080000" cy="190500"/>
        </a:xfrm>
        <a:prstGeom prst="rect">
          <a:avLst/>
        </a:prstGeom>
        <a:solidFill>
          <a:srgbClr val="B7FAB4"/>
        </a:solidFill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+Регулятор/ФАС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 editAs="absolute">
    <xdr:from>
      <xdr:col>4</xdr:col>
      <xdr:colOff>628649</xdr:colOff>
      <xdr:row>8</xdr:row>
      <xdr:rowOff>28575</xdr:rowOff>
    </xdr:from>
    <xdr:to>
      <xdr:col>4</xdr:col>
      <xdr:colOff>1708649</xdr:colOff>
      <xdr:row>8</xdr:row>
      <xdr:rowOff>219075</xdr:rowOff>
    </xdr:to>
    <xdr:sp macro="[0]!modList07.shapeClick" textlink="">
      <xdr:nvSpPr>
        <xdr:cNvPr id="5" name="shUch"/>
        <xdr:cNvSpPr/>
      </xdr:nvSpPr>
      <xdr:spPr>
        <a:xfrm>
          <a:off x="1352549" y="542925"/>
          <a:ext cx="1080000" cy="190500"/>
        </a:xfrm>
        <a:prstGeom prst="rect">
          <a:avLst/>
        </a:prstGeom>
        <a:solidFill>
          <a:srgbClr val="F2F2F2"/>
        </a:solidFill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-Участник</a:t>
          </a:r>
        </a:p>
      </xdr:txBody>
    </xdr:sp>
    <xdr:clientData fPrintsWithSheet="0"/>
  </xdr:twoCellAnchor>
  <xdr:twoCellAnchor editAs="absolute">
    <xdr:from>
      <xdr:col>4</xdr:col>
      <xdr:colOff>1733549</xdr:colOff>
      <xdr:row>8</xdr:row>
      <xdr:rowOff>28575</xdr:rowOff>
    </xdr:from>
    <xdr:to>
      <xdr:col>5</xdr:col>
      <xdr:colOff>3674</xdr:colOff>
      <xdr:row>8</xdr:row>
      <xdr:rowOff>219075</xdr:rowOff>
    </xdr:to>
    <xdr:sp macro="[0]!modList07.shapeClick" textlink="">
      <xdr:nvSpPr>
        <xdr:cNvPr id="6" name="shDel"/>
        <xdr:cNvSpPr/>
      </xdr:nvSpPr>
      <xdr:spPr>
        <a:xfrm>
          <a:off x="2457449" y="542925"/>
          <a:ext cx="1080000" cy="190500"/>
        </a:xfrm>
        <a:prstGeom prst="rect">
          <a:avLst/>
        </a:prstGeom>
        <a:solidFill>
          <a:srgbClr val="B7FAB4"/>
        </a:solidFill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+Дельта</a:t>
          </a:r>
        </a:p>
      </xdr:txBody>
    </xdr:sp>
    <xdr:clientData fPrintsWithSheet="0"/>
  </xdr:twoCellAnchor>
  <xdr:twoCellAnchor editAs="oneCell">
    <xdr:from>
      <xdr:col>4</xdr:col>
      <xdr:colOff>2562225</xdr:colOff>
      <xdr:row>9</xdr:row>
      <xdr:rowOff>9525</xdr:rowOff>
    </xdr:from>
    <xdr:to>
      <xdr:col>5</xdr:col>
      <xdr:colOff>750</xdr:colOff>
      <xdr:row>10</xdr:row>
      <xdr:rowOff>115050</xdr:rowOff>
    </xdr:to>
    <xdr:pic macro="[0]!modList07.RefreshF31">
      <xdr:nvPicPr>
        <xdr:cNvPr id="7" name="refresh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762000"/>
          <a:ext cx="248400" cy="248400"/>
        </a:xfrm>
        <a:prstGeom prst="rect">
          <a:avLst/>
        </a:prstGeom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14</xdr:row>
      <xdr:rowOff>0</xdr:rowOff>
    </xdr:from>
    <xdr:to>
      <xdr:col>7</xdr:col>
      <xdr:colOff>257175</xdr:colOff>
      <xdr:row>15</xdr:row>
      <xdr:rowOff>9525</xdr:rowOff>
    </xdr:to>
    <xdr:pic macro="[0]!modList03.CalendarShow">
      <xdr:nvPicPr>
        <xdr:cNvPr id="150548" name="shCalendar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038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247650</xdr:colOff>
      <xdr:row>10</xdr:row>
      <xdr:rowOff>247650</xdr:rowOff>
    </xdr:to>
    <xdr:pic macro="[0]!modList00.FREEZE_PANES">
      <xdr:nvPicPr>
        <xdr:cNvPr id="3" name="FREEZE_PANES_H15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09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4</xdr:col>
      <xdr:colOff>247650</xdr:colOff>
      <xdr:row>10</xdr:row>
      <xdr:rowOff>247650</xdr:rowOff>
    </xdr:to>
    <xdr:pic macro="[0]!modList00.FREEZE_PANES">
      <xdr:nvPicPr>
        <xdr:cNvPr id="3" name="FREEZE_PANES_H15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09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38100</xdr:rowOff>
    </xdr:from>
    <xdr:to>
      <xdr:col>2</xdr:col>
      <xdr:colOff>511708</xdr:colOff>
      <xdr:row>2</xdr:row>
      <xdr:rowOff>40350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38100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AC101"/>
  <sheetViews>
    <sheetView showGridLines="0" zoomScaleNormal="100" workbookViewId="0"/>
  </sheetViews>
  <sheetFormatPr defaultColWidth="9.140625" defaultRowHeight="14.25"/>
  <cols>
    <col min="1" max="1" width="3.28515625" style="126" customWidth="1"/>
    <col min="2" max="2" width="8.7109375" style="126" customWidth="1"/>
    <col min="3" max="3" width="22.28515625" style="126" customWidth="1"/>
    <col min="4" max="4" width="4.28515625" style="126" customWidth="1"/>
    <col min="5" max="6" width="4.42578125" style="126" customWidth="1"/>
    <col min="7" max="7" width="4.5703125" style="126" customWidth="1"/>
    <col min="8" max="24" width="4.42578125" style="126" customWidth="1"/>
    <col min="25" max="25" width="4.42578125" style="127" customWidth="1"/>
    <col min="26" max="26" width="9.140625" style="126"/>
    <col min="27" max="27" width="9.140625" style="128"/>
    <col min="28" max="16384" width="9.140625" style="126"/>
  </cols>
  <sheetData>
    <row r="1" spans="1:29" ht="10.5" customHeight="1">
      <c r="A1" s="125"/>
      <c r="AA1" s="128" t="s">
        <v>218</v>
      </c>
    </row>
    <row r="2" spans="1:29" ht="16.5" customHeight="1">
      <c r="B2" s="284" t="str">
        <f>"Код шаблона: " &amp; GetCode()</f>
        <v>Код шаблона: FORM3.1.2023.ORG</v>
      </c>
      <c r="C2" s="284"/>
      <c r="D2" s="284"/>
      <c r="E2" s="284"/>
      <c r="F2" s="284"/>
      <c r="G2" s="284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7"/>
      <c r="Y2" s="128"/>
      <c r="AA2" s="126"/>
    </row>
    <row r="3" spans="1:29" ht="18" customHeight="1">
      <c r="B3" s="285" t="str">
        <f>"Версия " &amp; Getversion()</f>
        <v>Версия 1.0</v>
      </c>
      <c r="C3" s="285"/>
      <c r="D3" s="130"/>
      <c r="E3" s="130"/>
      <c r="F3" s="130"/>
      <c r="G3" s="130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29"/>
      <c r="T3" s="129"/>
      <c r="U3" s="129"/>
      <c r="V3" s="131"/>
      <c r="W3" s="131"/>
      <c r="X3" s="131"/>
      <c r="Y3" s="131"/>
    </row>
    <row r="4" spans="1:29" ht="6" customHeight="1">
      <c r="B4" s="132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9" ht="32.25" customHeight="1">
      <c r="A5" s="133"/>
      <c r="B5" s="286" t="str">
        <f>Титульный!E5</f>
        <v>Предложения сетевой компании по технологическому расходу электроэнергии (мощности) - потерям в электрических сетях (организация)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8"/>
      <c r="Z5" s="133"/>
      <c r="AB5" s="133"/>
      <c r="AC5" s="133"/>
    </row>
    <row r="6" spans="1:29" ht="9.75" customHeight="1">
      <c r="A6" s="134"/>
      <c r="B6" s="135"/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8"/>
    </row>
    <row r="7" spans="1:29" ht="15" customHeight="1">
      <c r="A7" s="134"/>
      <c r="B7" s="139"/>
      <c r="C7" s="140"/>
      <c r="D7" s="137"/>
      <c r="E7" s="289" t="s">
        <v>253</v>
      </c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138"/>
    </row>
    <row r="8" spans="1:29" ht="15" customHeight="1">
      <c r="A8" s="134"/>
      <c r="B8" s="139"/>
      <c r="C8" s="140"/>
      <c r="D8" s="137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138"/>
    </row>
    <row r="9" spans="1:29" ht="15" customHeight="1">
      <c r="A9" s="134"/>
      <c r="B9" s="139"/>
      <c r="C9" s="140"/>
      <c r="D9" s="137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138"/>
    </row>
    <row r="10" spans="1:29" ht="10.5" customHeight="1">
      <c r="A10" s="134"/>
      <c r="B10" s="139"/>
      <c r="C10" s="140"/>
      <c r="D10" s="137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138"/>
    </row>
    <row r="11" spans="1:29" ht="25.5" customHeight="1">
      <c r="A11" s="134"/>
      <c r="B11" s="139"/>
      <c r="C11" s="140"/>
      <c r="D11" s="137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138"/>
    </row>
    <row r="12" spans="1:29" ht="12" customHeight="1">
      <c r="A12" s="134"/>
      <c r="B12" s="139"/>
      <c r="C12" s="140"/>
      <c r="D12" s="137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138"/>
    </row>
    <row r="13" spans="1:29" ht="30.75" customHeight="1">
      <c r="A13" s="134"/>
      <c r="B13" s="139"/>
      <c r="C13" s="140"/>
      <c r="D13" s="137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141"/>
    </row>
    <row r="14" spans="1:29" ht="15" customHeight="1">
      <c r="A14" s="134"/>
      <c r="B14" s="139"/>
      <c r="C14" s="140"/>
      <c r="D14" s="137"/>
      <c r="E14" s="289" t="s">
        <v>246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138"/>
    </row>
    <row r="15" spans="1:29" ht="15">
      <c r="A15" s="134"/>
      <c r="B15" s="139"/>
      <c r="C15" s="140"/>
      <c r="D15" s="137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138"/>
    </row>
    <row r="16" spans="1:29" ht="15">
      <c r="A16" s="134"/>
      <c r="B16" s="139"/>
      <c r="C16" s="140"/>
      <c r="D16" s="137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138"/>
    </row>
    <row r="17" spans="1:25" ht="15" customHeight="1">
      <c r="A17" s="134"/>
      <c r="B17" s="139"/>
      <c r="C17" s="140"/>
      <c r="D17" s="137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138"/>
    </row>
    <row r="18" spans="1:25" ht="15">
      <c r="A18" s="134"/>
      <c r="B18" s="139"/>
      <c r="C18" s="140"/>
      <c r="D18" s="137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138"/>
    </row>
    <row r="19" spans="1:25" ht="53.25" customHeight="1">
      <c r="A19" s="134"/>
      <c r="B19" s="139"/>
      <c r="C19" s="140"/>
      <c r="D19" s="142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138"/>
    </row>
    <row r="20" spans="1:25" ht="15" hidden="1">
      <c r="A20" s="134"/>
      <c r="B20" s="139"/>
      <c r="C20" s="140"/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38"/>
    </row>
    <row r="21" spans="1:25" ht="14.25" hidden="1" customHeight="1">
      <c r="A21" s="134"/>
      <c r="B21" s="139"/>
      <c r="C21" s="140"/>
      <c r="D21" s="135"/>
      <c r="E21" s="144" t="s">
        <v>219</v>
      </c>
      <c r="F21" s="290" t="s">
        <v>220</v>
      </c>
      <c r="G21" s="291"/>
      <c r="H21" s="291"/>
      <c r="I21" s="291"/>
      <c r="J21" s="291"/>
      <c r="K21" s="291"/>
      <c r="L21" s="291"/>
      <c r="M21" s="291"/>
      <c r="N21" s="145"/>
      <c r="O21" s="147" t="s">
        <v>219</v>
      </c>
      <c r="P21" s="292" t="s">
        <v>222</v>
      </c>
      <c r="Q21" s="293"/>
      <c r="R21" s="293"/>
      <c r="S21" s="293"/>
      <c r="T21" s="293"/>
      <c r="U21" s="293"/>
      <c r="V21" s="293"/>
      <c r="W21" s="293"/>
      <c r="X21" s="293"/>
      <c r="Y21" s="138"/>
    </row>
    <row r="22" spans="1:25" ht="14.25" hidden="1" customHeight="1">
      <c r="A22" s="134"/>
      <c r="B22" s="139"/>
      <c r="C22" s="140"/>
      <c r="D22" s="135"/>
      <c r="E22" s="146" t="s">
        <v>219</v>
      </c>
      <c r="F22" s="290" t="s">
        <v>221</v>
      </c>
      <c r="G22" s="291"/>
      <c r="H22" s="291"/>
      <c r="I22" s="291"/>
      <c r="J22" s="291"/>
      <c r="K22" s="291"/>
      <c r="L22" s="291"/>
      <c r="M22" s="291"/>
      <c r="N22" s="145"/>
      <c r="Y22" s="138"/>
    </row>
    <row r="23" spans="1:25" ht="27" hidden="1" customHeight="1">
      <c r="A23" s="134"/>
      <c r="B23" s="139"/>
      <c r="C23" s="140"/>
      <c r="D23" s="135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8"/>
    </row>
    <row r="24" spans="1:25" ht="10.5" hidden="1" customHeight="1">
      <c r="A24" s="134"/>
      <c r="B24" s="139"/>
      <c r="C24" s="140"/>
      <c r="D24" s="135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8"/>
    </row>
    <row r="25" spans="1:25" ht="15" hidden="1">
      <c r="A25" s="134"/>
      <c r="B25" s="139"/>
      <c r="C25" s="140"/>
      <c r="D25" s="135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8"/>
    </row>
    <row r="26" spans="1:25" ht="12" hidden="1" customHeight="1">
      <c r="A26" s="134"/>
      <c r="B26" s="139"/>
      <c r="C26" s="140"/>
      <c r="D26" s="135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8"/>
    </row>
    <row r="27" spans="1:25" ht="15" hidden="1">
      <c r="A27" s="134"/>
      <c r="B27" s="139"/>
      <c r="C27" s="140"/>
      <c r="D27" s="135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8"/>
    </row>
    <row r="28" spans="1:25" ht="15" hidden="1">
      <c r="A28" s="134"/>
      <c r="B28" s="139"/>
      <c r="C28" s="140"/>
      <c r="D28" s="135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8"/>
    </row>
    <row r="29" spans="1:25" ht="15" hidden="1">
      <c r="A29" s="134"/>
      <c r="B29" s="139"/>
      <c r="C29" s="140"/>
      <c r="D29" s="135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8"/>
    </row>
    <row r="30" spans="1:25" ht="15" hidden="1">
      <c r="A30" s="134"/>
      <c r="B30" s="139"/>
      <c r="C30" s="140"/>
      <c r="D30" s="135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8"/>
    </row>
    <row r="31" spans="1:25" ht="15" hidden="1">
      <c r="A31" s="134"/>
      <c r="B31" s="139"/>
      <c r="C31" s="140"/>
      <c r="D31" s="135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8"/>
    </row>
    <row r="32" spans="1:25" ht="15" hidden="1">
      <c r="A32" s="134"/>
      <c r="B32" s="139"/>
      <c r="C32" s="140"/>
      <c r="D32" s="135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8"/>
    </row>
    <row r="33" spans="1:25" ht="15.75" hidden="1" customHeight="1">
      <c r="A33" s="134"/>
      <c r="B33" s="139"/>
      <c r="C33" s="140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38"/>
    </row>
    <row r="34" spans="1:25" ht="15" hidden="1">
      <c r="A34" s="134"/>
      <c r="B34" s="139"/>
      <c r="C34" s="140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38"/>
    </row>
    <row r="35" spans="1:25" ht="24" hidden="1" customHeight="1">
      <c r="A35" s="134"/>
      <c r="B35" s="139"/>
      <c r="C35" s="140"/>
      <c r="D35" s="135"/>
      <c r="E35" s="294" t="s">
        <v>248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138"/>
    </row>
    <row r="36" spans="1:25" ht="38.25" hidden="1" customHeight="1">
      <c r="A36" s="134"/>
      <c r="B36" s="139"/>
      <c r="C36" s="140"/>
      <c r="D36" s="135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138"/>
    </row>
    <row r="37" spans="1:25" ht="9.75" hidden="1" customHeight="1">
      <c r="A37" s="134"/>
      <c r="B37" s="139"/>
      <c r="C37" s="140"/>
      <c r="D37" s="135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138"/>
    </row>
    <row r="38" spans="1:25" ht="51" hidden="1" customHeight="1">
      <c r="A38" s="134"/>
      <c r="B38" s="139"/>
      <c r="C38" s="140"/>
      <c r="D38" s="135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138"/>
    </row>
    <row r="39" spans="1:25" ht="15" hidden="1" customHeight="1">
      <c r="A39" s="134"/>
      <c r="B39" s="139"/>
      <c r="C39" s="140"/>
      <c r="D39" s="135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138"/>
    </row>
    <row r="40" spans="1:25" ht="12" hidden="1" customHeight="1">
      <c r="A40" s="134"/>
      <c r="B40" s="139"/>
      <c r="C40" s="140"/>
      <c r="D40" s="135"/>
      <c r="E40" s="273"/>
      <c r="F40" s="273"/>
      <c r="G40" s="273"/>
      <c r="H40" s="273"/>
      <c r="I40" s="273"/>
      <c r="J40" s="273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138"/>
    </row>
    <row r="41" spans="1:25" ht="15" hidden="1">
      <c r="A41" s="134"/>
      <c r="B41" s="139"/>
      <c r="C41" s="140"/>
      <c r="D41" s="135"/>
      <c r="E41" s="273"/>
      <c r="F41" s="273"/>
      <c r="G41" s="273"/>
      <c r="H41" s="273"/>
      <c r="I41" s="273"/>
      <c r="J41" s="273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138"/>
    </row>
    <row r="42" spans="1:25" ht="15" hidden="1">
      <c r="A42" s="134"/>
      <c r="B42" s="139"/>
      <c r="C42" s="140"/>
      <c r="D42" s="13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38"/>
    </row>
    <row r="43" spans="1:25" ht="15" hidden="1">
      <c r="A43" s="134"/>
      <c r="B43" s="139"/>
      <c r="C43" s="140"/>
      <c r="D43" s="13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38"/>
    </row>
    <row r="44" spans="1:25" ht="18.75" hidden="1" customHeight="1">
      <c r="A44" s="134"/>
      <c r="B44" s="139"/>
      <c r="C44" s="140"/>
      <c r="D44" s="142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38"/>
    </row>
    <row r="45" spans="1:25" ht="15" hidden="1">
      <c r="A45" s="134"/>
      <c r="B45" s="139"/>
      <c r="C45" s="140"/>
      <c r="D45" s="142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38"/>
    </row>
    <row r="46" spans="1:25" ht="24" hidden="1" customHeight="1">
      <c r="A46" s="134"/>
      <c r="B46" s="139"/>
      <c r="C46" s="140"/>
      <c r="D46" s="135"/>
      <c r="E46" s="289" t="s">
        <v>223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138"/>
    </row>
    <row r="47" spans="1:25" ht="37.5" hidden="1" customHeight="1">
      <c r="A47" s="134"/>
      <c r="B47" s="139"/>
      <c r="C47" s="140"/>
      <c r="D47" s="135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138"/>
    </row>
    <row r="48" spans="1:25" ht="24" hidden="1" customHeight="1">
      <c r="A48" s="134"/>
      <c r="B48" s="139"/>
      <c r="C48" s="140"/>
      <c r="D48" s="135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138"/>
    </row>
    <row r="49" spans="1:25" ht="51" hidden="1" customHeight="1">
      <c r="A49" s="134"/>
      <c r="B49" s="139"/>
      <c r="C49" s="140"/>
      <c r="D49" s="135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138"/>
    </row>
    <row r="50" spans="1:25" ht="15" hidden="1">
      <c r="A50" s="134"/>
      <c r="B50" s="139"/>
      <c r="C50" s="140"/>
      <c r="D50" s="135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138"/>
    </row>
    <row r="51" spans="1:25" ht="15" hidden="1">
      <c r="A51" s="134"/>
      <c r="B51" s="139"/>
      <c r="C51" s="140"/>
      <c r="D51" s="135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138"/>
    </row>
    <row r="52" spans="1:25" ht="15" hidden="1">
      <c r="A52" s="134"/>
      <c r="B52" s="139"/>
      <c r="C52" s="140"/>
      <c r="D52" s="135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138"/>
    </row>
    <row r="53" spans="1:25" ht="15" hidden="1">
      <c r="A53" s="134"/>
      <c r="B53" s="139"/>
      <c r="C53" s="140"/>
      <c r="D53" s="135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138"/>
    </row>
    <row r="54" spans="1:25" ht="17.25" hidden="1" customHeight="1">
      <c r="A54" s="134"/>
      <c r="B54" s="139"/>
      <c r="C54" s="140"/>
      <c r="D54" s="142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138"/>
    </row>
    <row r="55" spans="1:25" ht="15" hidden="1">
      <c r="A55" s="134"/>
      <c r="B55" s="139"/>
      <c r="C55" s="140"/>
      <c r="D55" s="142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138"/>
    </row>
    <row r="56" spans="1:25" ht="15" hidden="1" customHeight="1">
      <c r="A56" s="134"/>
      <c r="B56" s="139"/>
      <c r="C56" s="140"/>
      <c r="D56" s="135"/>
      <c r="E56" s="276" t="s">
        <v>239</v>
      </c>
      <c r="F56" s="276"/>
      <c r="G56" s="276"/>
      <c r="H56" s="276"/>
      <c r="I56" s="276"/>
      <c r="J56" s="276"/>
      <c r="K56" s="277" t="s">
        <v>240</v>
      </c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138"/>
    </row>
    <row r="57" spans="1:25" ht="15" hidden="1" customHeight="1">
      <c r="A57" s="134"/>
      <c r="B57" s="139"/>
      <c r="C57" s="140"/>
      <c r="D57" s="135"/>
      <c r="E57" s="273" t="s">
        <v>224</v>
      </c>
      <c r="F57" s="273"/>
      <c r="G57" s="273"/>
      <c r="H57" s="273"/>
      <c r="I57" s="273"/>
      <c r="J57" s="273"/>
      <c r="K57" s="277" t="s">
        <v>241</v>
      </c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138"/>
    </row>
    <row r="58" spans="1:25" ht="15" hidden="1" customHeight="1">
      <c r="A58" s="134"/>
      <c r="B58" s="139"/>
      <c r="C58" s="140"/>
      <c r="D58" s="135"/>
      <c r="E58" s="148"/>
      <c r="F58" s="149"/>
      <c r="G58" s="150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138"/>
    </row>
    <row r="59" spans="1:25" ht="15" hidden="1">
      <c r="A59" s="134"/>
      <c r="B59" s="139"/>
      <c r="C59" s="140"/>
      <c r="D59" s="135"/>
      <c r="E59" s="148"/>
      <c r="F59" s="149"/>
      <c r="G59" s="150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138"/>
    </row>
    <row r="60" spans="1:25" ht="27.75" hidden="1" customHeight="1">
      <c r="A60" s="134"/>
      <c r="B60" s="139"/>
      <c r="C60" s="140"/>
      <c r="D60" s="135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8"/>
    </row>
    <row r="61" spans="1:25" ht="15" hidden="1">
      <c r="A61" s="134"/>
      <c r="B61" s="139"/>
      <c r="C61" s="140"/>
      <c r="D61" s="135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8"/>
    </row>
    <row r="62" spans="1:25" ht="15" hidden="1">
      <c r="A62" s="134"/>
      <c r="B62" s="139"/>
      <c r="C62" s="140"/>
      <c r="D62" s="135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8"/>
    </row>
    <row r="63" spans="1:25" ht="15" hidden="1">
      <c r="A63" s="134"/>
      <c r="B63" s="139"/>
      <c r="C63" s="140"/>
      <c r="D63" s="135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</row>
    <row r="64" spans="1:25" ht="15" hidden="1">
      <c r="A64" s="134"/>
      <c r="B64" s="139"/>
      <c r="C64" s="140"/>
      <c r="D64" s="135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/>
    </row>
    <row r="65" spans="1:25" ht="15" hidden="1">
      <c r="A65" s="134"/>
      <c r="B65" s="139"/>
      <c r="C65" s="140"/>
      <c r="D65" s="135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8"/>
    </row>
    <row r="66" spans="1:25" ht="51" hidden="1" customHeight="1">
      <c r="A66" s="134"/>
      <c r="B66" s="139"/>
      <c r="C66" s="140"/>
      <c r="D66" s="142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38"/>
    </row>
    <row r="67" spans="1:25" ht="15" hidden="1">
      <c r="A67" s="134"/>
      <c r="B67" s="139"/>
      <c r="C67" s="140"/>
      <c r="D67" s="142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38"/>
    </row>
    <row r="68" spans="1:25" ht="26.25" hidden="1" customHeight="1">
      <c r="A68" s="134"/>
      <c r="B68" s="139"/>
      <c r="C68" s="140"/>
      <c r="D68" s="135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38"/>
    </row>
    <row r="69" spans="1:25" ht="29.25" hidden="1" customHeight="1">
      <c r="A69" s="134"/>
      <c r="B69" s="139"/>
      <c r="C69" s="140"/>
      <c r="D69" s="135"/>
      <c r="E69" s="282"/>
      <c r="F69" s="282"/>
      <c r="G69" s="282"/>
      <c r="H69" s="282"/>
      <c r="I69" s="282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138"/>
    </row>
    <row r="70" spans="1:25" ht="27" hidden="1" customHeight="1">
      <c r="A70" s="134"/>
      <c r="B70" s="139"/>
      <c r="C70" s="140"/>
      <c r="D70" s="135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38"/>
    </row>
    <row r="71" spans="1:25" ht="38.25" hidden="1" customHeight="1">
      <c r="A71" s="134"/>
      <c r="B71" s="139"/>
      <c r="C71" s="140"/>
      <c r="D71" s="135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38"/>
    </row>
    <row r="72" spans="1:25" ht="15" hidden="1">
      <c r="A72" s="134"/>
      <c r="B72" s="139"/>
      <c r="C72" s="140"/>
      <c r="D72" s="135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38"/>
    </row>
    <row r="73" spans="1:25" ht="131.25" hidden="1" customHeight="1">
      <c r="A73" s="134"/>
      <c r="B73" s="139"/>
      <c r="C73" s="140"/>
      <c r="D73" s="135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38"/>
    </row>
    <row r="74" spans="1:25" ht="15" hidden="1">
      <c r="A74" s="134"/>
      <c r="B74" s="139"/>
      <c r="C74" s="140"/>
      <c r="D74" s="135"/>
      <c r="E74" s="281"/>
      <c r="F74" s="281"/>
      <c r="G74" s="281"/>
      <c r="H74" s="278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138"/>
    </row>
    <row r="75" spans="1:25" ht="15" hidden="1" customHeight="1">
      <c r="A75" s="134"/>
      <c r="B75" s="139"/>
      <c r="C75" s="140"/>
      <c r="D75" s="135"/>
      <c r="E75" s="273" t="s">
        <v>242</v>
      </c>
      <c r="F75" s="273"/>
      <c r="G75" s="273"/>
      <c r="H75" s="273"/>
      <c r="I75" s="273"/>
      <c r="J75" s="273"/>
      <c r="K75" s="277" t="s">
        <v>243</v>
      </c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138"/>
    </row>
    <row r="76" spans="1:25" ht="15" hidden="1" customHeight="1">
      <c r="A76" s="134"/>
      <c r="B76" s="139"/>
      <c r="C76" s="140"/>
      <c r="D76" s="135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138"/>
    </row>
    <row r="77" spans="1:25" ht="15" hidden="1" customHeight="1">
      <c r="A77" s="134"/>
      <c r="B77" s="139"/>
      <c r="C77" s="140"/>
      <c r="D77" s="135"/>
      <c r="E77" s="280" t="s">
        <v>244</v>
      </c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138"/>
    </row>
    <row r="78" spans="1:25" ht="15" hidden="1" customHeight="1">
      <c r="A78" s="134"/>
      <c r="B78" s="139"/>
      <c r="C78" s="140"/>
      <c r="D78" s="135"/>
      <c r="E78" s="273" t="s">
        <v>237</v>
      </c>
      <c r="F78" s="273"/>
      <c r="G78" s="273"/>
      <c r="H78" s="273"/>
      <c r="I78" s="273"/>
      <c r="J78" s="273"/>
      <c r="K78" s="272" t="s">
        <v>254</v>
      </c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138"/>
    </row>
    <row r="79" spans="1:25" ht="15" hidden="1">
      <c r="A79" s="134"/>
      <c r="B79" s="139"/>
      <c r="C79" s="140"/>
      <c r="D79" s="135"/>
      <c r="E79" s="273" t="s">
        <v>238</v>
      </c>
      <c r="F79" s="273"/>
      <c r="G79" s="273"/>
      <c r="H79" s="273"/>
      <c r="I79" s="273"/>
      <c r="J79" s="273"/>
      <c r="K79" s="272" t="s">
        <v>255</v>
      </c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138"/>
    </row>
    <row r="80" spans="1:25" ht="15" hidden="1">
      <c r="A80" s="134"/>
      <c r="B80" s="139"/>
      <c r="C80" s="140"/>
      <c r="D80" s="135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8"/>
    </row>
    <row r="81" spans="1:27" ht="15" hidden="1">
      <c r="A81" s="134"/>
      <c r="B81" s="139"/>
      <c r="C81" s="140"/>
      <c r="D81" s="135"/>
      <c r="E81" s="273"/>
      <c r="F81" s="273"/>
      <c r="G81" s="273"/>
      <c r="H81" s="273"/>
      <c r="I81" s="273"/>
      <c r="J81" s="273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138"/>
    </row>
    <row r="82" spans="1:27" ht="15" hidden="1">
      <c r="A82" s="134"/>
      <c r="B82" s="139"/>
      <c r="C82" s="140"/>
      <c r="D82" s="135"/>
      <c r="E82" s="273"/>
      <c r="F82" s="273"/>
      <c r="G82" s="273"/>
      <c r="H82" s="273"/>
      <c r="I82" s="273"/>
      <c r="J82" s="273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138"/>
    </row>
    <row r="83" spans="1:27" ht="21.75" hidden="1" customHeight="1">
      <c r="A83" s="134"/>
      <c r="B83" s="139"/>
      <c r="C83" s="140"/>
      <c r="D83" s="135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8"/>
    </row>
    <row r="84" spans="1:27" ht="15" hidden="1">
      <c r="A84" s="134"/>
      <c r="B84" s="139"/>
      <c r="C84" s="140"/>
      <c r="D84" s="135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8"/>
    </row>
    <row r="85" spans="1:27" ht="15" hidden="1">
      <c r="A85" s="134"/>
      <c r="B85" s="139"/>
      <c r="C85" s="140"/>
      <c r="D85" s="135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8"/>
    </row>
    <row r="86" spans="1:27" ht="27" hidden="1" customHeight="1">
      <c r="A86" s="134"/>
      <c r="B86" s="139"/>
      <c r="C86" s="140"/>
      <c r="D86" s="142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38"/>
    </row>
    <row r="87" spans="1:27" ht="15" hidden="1">
      <c r="A87" s="134"/>
      <c r="B87" s="139"/>
      <c r="C87" s="140"/>
      <c r="D87" s="142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38"/>
    </row>
    <row r="88" spans="1:27" ht="25.5" hidden="1" customHeight="1">
      <c r="A88" s="134"/>
      <c r="B88" s="139"/>
      <c r="C88" s="140"/>
      <c r="D88" s="135"/>
      <c r="E88" s="275" t="s">
        <v>225</v>
      </c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138"/>
    </row>
    <row r="89" spans="1:27" ht="15" hidden="1" customHeight="1">
      <c r="A89" s="134"/>
      <c r="B89" s="139"/>
      <c r="C89" s="140"/>
      <c r="D89" s="135"/>
      <c r="E89" s="137"/>
      <c r="F89" s="137"/>
      <c r="G89" s="137"/>
      <c r="H89" s="153"/>
      <c r="I89" s="153"/>
      <c r="J89" s="153"/>
      <c r="K89" s="153"/>
      <c r="L89" s="153"/>
      <c r="M89" s="153"/>
      <c r="N89" s="153"/>
      <c r="O89" s="154"/>
      <c r="P89" s="154"/>
      <c r="Q89" s="154"/>
      <c r="R89" s="154"/>
      <c r="S89" s="154"/>
      <c r="T89" s="154"/>
      <c r="U89" s="137"/>
      <c r="V89" s="137"/>
      <c r="W89" s="137"/>
      <c r="X89" s="137"/>
      <c r="Y89" s="138"/>
    </row>
    <row r="90" spans="1:27" ht="15" hidden="1" customHeight="1">
      <c r="A90" s="134"/>
      <c r="B90" s="139"/>
      <c r="C90" s="140"/>
      <c r="D90" s="135"/>
      <c r="E90" s="155"/>
      <c r="F90" s="274" t="s">
        <v>226</v>
      </c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154"/>
      <c r="U90" s="137"/>
      <c r="V90" s="137"/>
      <c r="W90" s="137"/>
      <c r="X90" s="137"/>
      <c r="Y90" s="138"/>
      <c r="AA90" s="128" t="s">
        <v>227</v>
      </c>
    </row>
    <row r="91" spans="1:27" ht="15" hidden="1" customHeight="1">
      <c r="A91" s="134"/>
      <c r="B91" s="139"/>
      <c r="C91" s="140"/>
      <c r="D91" s="135"/>
      <c r="E91" s="137"/>
      <c r="F91" s="137"/>
      <c r="G91" s="137"/>
      <c r="H91" s="153"/>
      <c r="I91" s="153"/>
      <c r="J91" s="153"/>
      <c r="K91" s="153"/>
      <c r="L91" s="153"/>
      <c r="M91" s="153"/>
      <c r="N91" s="153"/>
      <c r="O91" s="154"/>
      <c r="P91" s="154"/>
      <c r="Q91" s="154"/>
      <c r="R91" s="154"/>
      <c r="S91" s="154"/>
      <c r="T91" s="154"/>
      <c r="U91" s="137"/>
      <c r="V91" s="137"/>
      <c r="W91" s="137"/>
      <c r="X91" s="137"/>
      <c r="Y91" s="138"/>
    </row>
    <row r="92" spans="1:27" ht="15" hidden="1">
      <c r="A92" s="134"/>
      <c r="B92" s="139"/>
      <c r="C92" s="140"/>
      <c r="D92" s="135"/>
      <c r="E92" s="137"/>
      <c r="F92" s="274" t="s">
        <v>228</v>
      </c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138"/>
    </row>
    <row r="93" spans="1:27" ht="15" hidden="1">
      <c r="A93" s="134"/>
      <c r="B93" s="139"/>
      <c r="C93" s="140"/>
      <c r="D93" s="135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8"/>
    </row>
    <row r="94" spans="1:27" ht="15" hidden="1">
      <c r="A94" s="134"/>
      <c r="B94" s="139"/>
      <c r="C94" s="140"/>
      <c r="D94" s="135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8"/>
    </row>
    <row r="95" spans="1:27" ht="15" hidden="1">
      <c r="A95" s="134"/>
      <c r="B95" s="139"/>
      <c r="C95" s="140"/>
      <c r="D95" s="135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8"/>
    </row>
    <row r="96" spans="1:27" ht="15" hidden="1">
      <c r="A96" s="134"/>
      <c r="B96" s="139"/>
      <c r="C96" s="140"/>
      <c r="D96" s="135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8"/>
    </row>
    <row r="97" spans="1:25" ht="15" hidden="1">
      <c r="A97" s="134"/>
      <c r="B97" s="139"/>
      <c r="C97" s="140"/>
      <c r="D97" s="135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8"/>
    </row>
    <row r="98" spans="1:25" ht="15" hidden="1">
      <c r="A98" s="134"/>
      <c r="B98" s="139"/>
      <c r="C98" s="140"/>
      <c r="D98" s="135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8"/>
    </row>
    <row r="99" spans="1:25" ht="15" hidden="1">
      <c r="A99" s="134"/>
      <c r="B99" s="139"/>
      <c r="C99" s="140"/>
      <c r="D99" s="135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8"/>
    </row>
    <row r="100" spans="1:25" ht="38.25" hidden="1" customHeight="1">
      <c r="A100" s="134"/>
      <c r="B100" s="139"/>
      <c r="C100" s="140"/>
      <c r="D100" s="135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</row>
    <row r="101" spans="1:25" ht="17.25" customHeight="1">
      <c r="A101" s="134"/>
      <c r="B101" s="156"/>
      <c r="C101" s="157"/>
      <c r="D101" s="158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60"/>
    </row>
  </sheetData>
  <sheetProtection password="BC0D" sheet="1" objects="1" scenarios="1" formatColumns="0" formatRows="0"/>
  <dataConsolidate leftLabels="1" link="1"/>
  <mergeCells count="39">
    <mergeCell ref="B2:G2"/>
    <mergeCell ref="B3:C3"/>
    <mergeCell ref="B5:Y5"/>
    <mergeCell ref="E7:X13"/>
    <mergeCell ref="E76:X76"/>
    <mergeCell ref="E14:X19"/>
    <mergeCell ref="F21:M21"/>
    <mergeCell ref="F22:M22"/>
    <mergeCell ref="P21:X21"/>
    <mergeCell ref="E35:X39"/>
    <mergeCell ref="E46:X55"/>
    <mergeCell ref="H58:X58"/>
    <mergeCell ref="E40:J40"/>
    <mergeCell ref="K40:X40"/>
    <mergeCell ref="E41:J41"/>
    <mergeCell ref="K41:X41"/>
    <mergeCell ref="E56:J56"/>
    <mergeCell ref="K56:X56"/>
    <mergeCell ref="E57:J57"/>
    <mergeCell ref="K57:X57"/>
    <mergeCell ref="E79:J79"/>
    <mergeCell ref="K79:X79"/>
    <mergeCell ref="E75:J75"/>
    <mergeCell ref="K75:X75"/>
    <mergeCell ref="H74:X74"/>
    <mergeCell ref="E77:X77"/>
    <mergeCell ref="E78:J78"/>
    <mergeCell ref="H59:X59"/>
    <mergeCell ref="E69:I69"/>
    <mergeCell ref="J69:X69"/>
    <mergeCell ref="E74:G74"/>
    <mergeCell ref="K78:X78"/>
    <mergeCell ref="K81:X81"/>
    <mergeCell ref="E82:J82"/>
    <mergeCell ref="K82:X82"/>
    <mergeCell ref="F90:S90"/>
    <mergeCell ref="F92:X92"/>
    <mergeCell ref="E88:X88"/>
    <mergeCell ref="E81:J81"/>
  </mergeCells>
  <phoneticPr fontId="33" type="noConversion"/>
  <hyperlinks>
    <hyperlink ref="K56:X56" location="Инструкция!A1" tooltip="Обратиться за помощью" display="Обратиться за помощью"/>
    <hyperlink ref="K57:X57" location="Инструкция!A1" tooltip="Перейти" display="Перейти"/>
    <hyperlink ref="L75:X75" location="Инструкция!A1" display="Перейти к разделу"/>
    <hyperlink ref="K75:X75" location="Инструкция!A1" tooltip="Перейти к разделу" display="Перейти к разделу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tabColor indexed="31"/>
    <pageSetUpPr fitToPage="1"/>
  </sheetPr>
  <dimension ref="A1:D19"/>
  <sheetViews>
    <sheetView showGridLines="0" topLeftCell="C6" zoomScaleNormal="100" workbookViewId="0"/>
  </sheetViews>
  <sheetFormatPr defaultColWidth="9.140625" defaultRowHeight="11.25"/>
  <cols>
    <col min="1" max="2" width="9.140625" style="10" hidden="1" customWidth="1"/>
    <col min="3" max="3" width="3.7109375" style="10" customWidth="1"/>
    <col min="4" max="4" width="94.85546875" style="10" customWidth="1"/>
    <col min="5" max="16384" width="9.140625" style="10"/>
  </cols>
  <sheetData>
    <row r="1" spans="3:4" hidden="1"/>
    <row r="2" spans="3:4" hidden="1"/>
    <row r="3" spans="3:4" hidden="1"/>
    <row r="4" spans="3:4" hidden="1"/>
    <row r="5" spans="3:4" hidden="1"/>
    <row r="6" spans="3:4">
      <c r="C6" s="11"/>
      <c r="D6" s="11"/>
    </row>
    <row r="7" spans="3:4" ht="20.100000000000001" customHeight="1">
      <c r="C7" s="11"/>
      <c r="D7" s="219" t="s">
        <v>95</v>
      </c>
    </row>
    <row r="8" spans="3:4" ht="3" customHeight="1">
      <c r="C8" s="11"/>
      <c r="D8" s="11"/>
    </row>
    <row r="9" spans="3:4" ht="20.100000000000001" customHeight="1">
      <c r="C9" s="11"/>
      <c r="D9" s="12"/>
    </row>
    <row r="10" spans="3:4" ht="20.100000000000001" customHeight="1">
      <c r="C10" s="11"/>
      <c r="D10" s="12"/>
    </row>
    <row r="11" spans="3:4" ht="20.100000000000001" customHeight="1">
      <c r="C11" s="11"/>
      <c r="D11" s="12"/>
    </row>
    <row r="12" spans="3:4" ht="20.100000000000001" customHeight="1">
      <c r="C12" s="11"/>
      <c r="D12" s="12"/>
    </row>
    <row r="13" spans="3:4" ht="20.100000000000001" customHeight="1">
      <c r="C13" s="11"/>
      <c r="D13" s="12"/>
    </row>
    <row r="14" spans="3:4" ht="20.100000000000001" customHeight="1">
      <c r="C14" s="11"/>
      <c r="D14" s="12"/>
    </row>
    <row r="15" spans="3:4" ht="20.100000000000001" customHeight="1">
      <c r="C15" s="11"/>
      <c r="D15" s="12"/>
    </row>
    <row r="16" spans="3:4" ht="20.100000000000001" customHeight="1">
      <c r="C16" s="11"/>
      <c r="D16" s="12"/>
    </row>
    <row r="17" spans="3:4" ht="20.100000000000001" customHeight="1">
      <c r="C17" s="11"/>
      <c r="D17" s="12"/>
    </row>
    <row r="18" spans="3:4" ht="20.100000000000001" customHeight="1">
      <c r="C18" s="11"/>
      <c r="D18" s="12"/>
    </row>
    <row r="19" spans="3:4">
      <c r="C19" s="11"/>
      <c r="D19" s="11"/>
    </row>
  </sheetData>
  <sheetProtection algorithmName="SHA-512" hashValue="XTMIKoeCPIBZEEw8MF1UmaY7fcNpTWEYFD1PXwyejApIS6QayN+hY1mEl2wX8fvgnJQjn9cKOnKZpabfywbh5Q==" saltValue="U3rvAhEvbHnQX5yQl9UbZQ==" spinCount="100000" sheet="1" objects="1" scenarios="1" formatColumns="0" formatRows="0"/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/>
  </sheetViews>
  <sheetFormatPr defaultColWidth="9.140625" defaultRowHeight="11.25"/>
  <cols>
    <col min="1" max="1" width="4.7109375" style="13" customWidth="1"/>
    <col min="2" max="2" width="27.28515625" style="13" customWidth="1"/>
    <col min="3" max="3" width="103.28515625" style="13" customWidth="1"/>
    <col min="4" max="4" width="17.7109375" style="13" customWidth="1"/>
    <col min="5" max="16384" width="9.140625" style="13"/>
  </cols>
  <sheetData>
    <row r="2" spans="2:4" ht="20.100000000000001" customHeight="1">
      <c r="B2" s="330" t="s">
        <v>96</v>
      </c>
      <c r="C2" s="330"/>
      <c r="D2" s="330"/>
    </row>
    <row r="4" spans="2:4" ht="21.75" customHeight="1" thickBot="1">
      <c r="B4" s="43" t="s">
        <v>6</v>
      </c>
      <c r="C4" s="43" t="s">
        <v>7</v>
      </c>
      <c r="D4" s="43" t="s">
        <v>118</v>
      </c>
    </row>
    <row r="5" spans="2:4" ht="12" thickTop="1"/>
  </sheetData>
  <sheetProtection password="BC0D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E87"/>
  <sheetViews>
    <sheetView showGridLines="0" workbookViewId="0">
      <selection activeCell="B14" sqref="B14"/>
    </sheetView>
  </sheetViews>
  <sheetFormatPr defaultColWidth="9.140625" defaultRowHeight="11.25"/>
  <cols>
    <col min="1" max="1" width="32.5703125" style="6" bestFit="1" customWidth="1"/>
    <col min="2" max="2" width="11.7109375" style="4" customWidth="1"/>
    <col min="3" max="3" width="9.140625" style="4"/>
    <col min="4" max="4" width="32.28515625" style="183" bestFit="1" customWidth="1"/>
    <col min="5" max="5" width="19.85546875" style="183" bestFit="1" customWidth="1"/>
    <col min="6" max="16384" width="9.140625" style="4"/>
  </cols>
  <sheetData>
    <row r="1" spans="1:5">
      <c r="A1" s="44" t="s">
        <v>110</v>
      </c>
      <c r="B1" s="111" t="s">
        <v>205</v>
      </c>
      <c r="D1" s="181" t="s">
        <v>234</v>
      </c>
      <c r="E1" s="181" t="s">
        <v>235</v>
      </c>
    </row>
    <row r="2" spans="1:5">
      <c r="A2" s="5" t="s">
        <v>17</v>
      </c>
      <c r="B2" s="197" t="s">
        <v>206</v>
      </c>
      <c r="D2" s="5" t="s">
        <v>29</v>
      </c>
      <c r="E2" s="182">
        <v>0</v>
      </c>
    </row>
    <row r="3" spans="1:5">
      <c r="A3" s="5" t="s">
        <v>18</v>
      </c>
      <c r="B3" s="197" t="s">
        <v>207</v>
      </c>
      <c r="D3" s="5" t="s">
        <v>54</v>
      </c>
    </row>
    <row r="4" spans="1:5">
      <c r="A4" s="5" t="s">
        <v>19</v>
      </c>
      <c r="B4" s="197" t="s">
        <v>208</v>
      </c>
      <c r="E4" s="4"/>
    </row>
    <row r="5" spans="1:5">
      <c r="A5" s="5" t="s">
        <v>20</v>
      </c>
      <c r="B5" s="197" t="s">
        <v>209</v>
      </c>
      <c r="E5" s="4"/>
    </row>
    <row r="6" spans="1:5">
      <c r="A6" s="5" t="s">
        <v>21</v>
      </c>
      <c r="B6" s="197" t="s">
        <v>231</v>
      </c>
      <c r="E6" s="4"/>
    </row>
    <row r="7" spans="1:5">
      <c r="A7" s="5" t="s">
        <v>22</v>
      </c>
      <c r="B7" s="197" t="s">
        <v>236</v>
      </c>
      <c r="E7" s="4"/>
    </row>
    <row r="8" spans="1:5">
      <c r="A8" s="5" t="s">
        <v>23</v>
      </c>
      <c r="B8" s="197" t="s">
        <v>245</v>
      </c>
      <c r="E8" s="4"/>
    </row>
    <row r="9" spans="1:5">
      <c r="A9" s="5" t="s">
        <v>24</v>
      </c>
      <c r="B9" s="197" t="s">
        <v>247</v>
      </c>
      <c r="E9" s="4"/>
    </row>
    <row r="10" spans="1:5">
      <c r="A10" s="5" t="s">
        <v>25</v>
      </c>
      <c r="B10" s="197" t="s">
        <v>249</v>
      </c>
      <c r="E10" s="4"/>
    </row>
    <row r="11" spans="1:5">
      <c r="A11" s="5" t="s">
        <v>26</v>
      </c>
      <c r="B11" s="197" t="s">
        <v>261</v>
      </c>
      <c r="E11" s="4"/>
    </row>
    <row r="12" spans="1:5">
      <c r="A12" s="5" t="s">
        <v>108</v>
      </c>
      <c r="B12" s="197" t="s">
        <v>270</v>
      </c>
      <c r="E12" s="4"/>
    </row>
    <row r="13" spans="1:5">
      <c r="A13" s="5" t="s">
        <v>27</v>
      </c>
      <c r="B13" s="197" t="s">
        <v>278</v>
      </c>
      <c r="E13" s="4"/>
    </row>
    <row r="14" spans="1:5">
      <c r="A14" s="5" t="s">
        <v>109</v>
      </c>
      <c r="B14" s="197" t="s">
        <v>279</v>
      </c>
    </row>
    <row r="15" spans="1:5">
      <c r="A15" s="5" t="s">
        <v>232</v>
      </c>
    </row>
    <row r="16" spans="1:5">
      <c r="A16" s="5" t="s">
        <v>28</v>
      </c>
    </row>
    <row r="17" spans="1:1">
      <c r="A17" s="5" t="s">
        <v>29</v>
      </c>
    </row>
    <row r="18" spans="1:1">
      <c r="A18" s="5" t="s">
        <v>30</v>
      </c>
    </row>
    <row r="19" spans="1:1">
      <c r="A19" s="5" t="s">
        <v>31</v>
      </c>
    </row>
    <row r="20" spans="1:1">
      <c r="A20" s="5" t="s">
        <v>32</v>
      </c>
    </row>
    <row r="21" spans="1:1">
      <c r="A21" s="5" t="s">
        <v>33</v>
      </c>
    </row>
    <row r="22" spans="1:1">
      <c r="A22" s="5" t="s">
        <v>34</v>
      </c>
    </row>
    <row r="23" spans="1:1">
      <c r="A23" s="5" t="s">
        <v>35</v>
      </c>
    </row>
    <row r="24" spans="1:1">
      <c r="A24" s="5" t="s">
        <v>36</v>
      </c>
    </row>
    <row r="25" spans="1:1">
      <c r="A25" s="5" t="s">
        <v>37</v>
      </c>
    </row>
    <row r="26" spans="1:1">
      <c r="A26" s="5" t="s">
        <v>38</v>
      </c>
    </row>
    <row r="27" spans="1:1">
      <c r="A27" s="5" t="s">
        <v>39</v>
      </c>
    </row>
    <row r="28" spans="1:1">
      <c r="A28" s="5" t="s">
        <v>40</v>
      </c>
    </row>
    <row r="29" spans="1:1">
      <c r="A29" s="5" t="s">
        <v>41</v>
      </c>
    </row>
    <row r="30" spans="1:1">
      <c r="A30" s="5" t="s">
        <v>42</v>
      </c>
    </row>
    <row r="31" spans="1:1">
      <c r="A31" s="5" t="s">
        <v>43</v>
      </c>
    </row>
    <row r="32" spans="1:1">
      <c r="A32" s="5" t="s">
        <v>44</v>
      </c>
    </row>
    <row r="33" spans="1:1">
      <c r="A33" s="5" t="s">
        <v>45</v>
      </c>
    </row>
    <row r="34" spans="1:1">
      <c r="A34" s="5" t="s">
        <v>46</v>
      </c>
    </row>
    <row r="35" spans="1:1">
      <c r="A35" s="5" t="s">
        <v>47</v>
      </c>
    </row>
    <row r="36" spans="1:1">
      <c r="A36" s="5" t="s">
        <v>11</v>
      </c>
    </row>
    <row r="37" spans="1:1">
      <c r="A37" s="5" t="s">
        <v>12</v>
      </c>
    </row>
    <row r="38" spans="1:1">
      <c r="A38" s="5" t="s">
        <v>13</v>
      </c>
    </row>
    <row r="39" spans="1:1">
      <c r="A39" s="5" t="s">
        <v>14</v>
      </c>
    </row>
    <row r="40" spans="1:1">
      <c r="A40" s="5" t="s">
        <v>15</v>
      </c>
    </row>
    <row r="41" spans="1:1">
      <c r="A41" s="5" t="s">
        <v>16</v>
      </c>
    </row>
    <row r="42" spans="1:1">
      <c r="A42" s="5" t="s">
        <v>48</v>
      </c>
    </row>
    <row r="43" spans="1:1">
      <c r="A43" s="5" t="s">
        <v>49</v>
      </c>
    </row>
    <row r="44" spans="1:1">
      <c r="A44" s="5" t="s">
        <v>50</v>
      </c>
    </row>
    <row r="45" spans="1:1">
      <c r="A45" s="5" t="s">
        <v>51</v>
      </c>
    </row>
    <row r="46" spans="1:1">
      <c r="A46" s="5" t="s">
        <v>52</v>
      </c>
    </row>
    <row r="47" spans="1:1">
      <c r="A47" s="5" t="s">
        <v>73</v>
      </c>
    </row>
    <row r="48" spans="1:1">
      <c r="A48" s="5" t="s">
        <v>74</v>
      </c>
    </row>
    <row r="49" spans="1:1">
      <c r="A49" s="5" t="s">
        <v>75</v>
      </c>
    </row>
    <row r="50" spans="1:1">
      <c r="A50" s="5" t="s">
        <v>53</v>
      </c>
    </row>
    <row r="51" spans="1:1">
      <c r="A51" s="5" t="s">
        <v>54</v>
      </c>
    </row>
    <row r="52" spans="1:1">
      <c r="A52" s="5" t="s">
        <v>55</v>
      </c>
    </row>
    <row r="53" spans="1:1">
      <c r="A53" s="5" t="s">
        <v>56</v>
      </c>
    </row>
    <row r="54" spans="1:1">
      <c r="A54" s="5" t="s">
        <v>57</v>
      </c>
    </row>
    <row r="55" spans="1:1">
      <c r="A55" s="5" t="s">
        <v>58</v>
      </c>
    </row>
    <row r="56" spans="1:1">
      <c r="A56" s="5" t="s">
        <v>59</v>
      </c>
    </row>
    <row r="57" spans="1:1">
      <c r="A57" s="5" t="s">
        <v>233</v>
      </c>
    </row>
    <row r="58" spans="1:1">
      <c r="A58" s="5" t="s">
        <v>60</v>
      </c>
    </row>
    <row r="59" spans="1:1">
      <c r="A59" s="5" t="s">
        <v>61</v>
      </c>
    </row>
    <row r="60" spans="1:1">
      <c r="A60" s="5" t="s">
        <v>62</v>
      </c>
    </row>
    <row r="61" spans="1:1">
      <c r="A61" s="5" t="s">
        <v>63</v>
      </c>
    </row>
    <row r="62" spans="1:1">
      <c r="A62" s="5" t="s">
        <v>4</v>
      </c>
    </row>
    <row r="63" spans="1:1">
      <c r="A63" s="5" t="s">
        <v>64</v>
      </c>
    </row>
    <row r="64" spans="1:1">
      <c r="A64" s="5" t="s">
        <v>65</v>
      </c>
    </row>
    <row r="65" spans="1:1">
      <c r="A65" s="5" t="s">
        <v>66</v>
      </c>
    </row>
    <row r="66" spans="1:1">
      <c r="A66" s="5" t="s">
        <v>67</v>
      </c>
    </row>
    <row r="67" spans="1:1">
      <c r="A67" s="5" t="s">
        <v>68</v>
      </c>
    </row>
    <row r="68" spans="1:1">
      <c r="A68" s="5" t="s">
        <v>69</v>
      </c>
    </row>
    <row r="69" spans="1:1">
      <c r="A69" s="5" t="s">
        <v>70</v>
      </c>
    </row>
    <row r="70" spans="1:1">
      <c r="A70" s="5" t="s">
        <v>71</v>
      </c>
    </row>
    <row r="71" spans="1:1">
      <c r="A71" s="5" t="s">
        <v>72</v>
      </c>
    </row>
    <row r="72" spans="1:1">
      <c r="A72" s="5" t="s">
        <v>76</v>
      </c>
    </row>
    <row r="73" spans="1:1">
      <c r="A73" s="5" t="s">
        <v>77</v>
      </c>
    </row>
    <row r="74" spans="1:1">
      <c r="A74" s="5" t="s">
        <v>78</v>
      </c>
    </row>
    <row r="75" spans="1:1">
      <c r="A75" s="5" t="s">
        <v>79</v>
      </c>
    </row>
    <row r="76" spans="1:1">
      <c r="A76" s="5" t="s">
        <v>80</v>
      </c>
    </row>
    <row r="77" spans="1:1">
      <c r="A77" s="5" t="s">
        <v>81</v>
      </c>
    </row>
    <row r="78" spans="1:1">
      <c r="A78" s="5" t="s">
        <v>82</v>
      </c>
    </row>
    <row r="79" spans="1:1">
      <c r="A79" s="5" t="s">
        <v>10</v>
      </c>
    </row>
    <row r="80" spans="1:1">
      <c r="A80" s="5" t="s">
        <v>83</v>
      </c>
    </row>
    <row r="81" spans="1:1">
      <c r="A81" s="5" t="s">
        <v>84</v>
      </c>
    </row>
    <row r="82" spans="1:1">
      <c r="A82" s="5" t="s">
        <v>85</v>
      </c>
    </row>
    <row r="83" spans="1:1">
      <c r="A83" s="5" t="s">
        <v>86</v>
      </c>
    </row>
    <row r="84" spans="1:1">
      <c r="A84" s="5" t="s">
        <v>87</v>
      </c>
    </row>
    <row r="85" spans="1:1">
      <c r="A85" s="5" t="s">
        <v>88</v>
      </c>
    </row>
    <row r="86" spans="1:1">
      <c r="A86" s="5" t="s">
        <v>89</v>
      </c>
    </row>
    <row r="87" spans="1:1">
      <c r="A87" s="5" t="s">
        <v>90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57"/>
  <sheetViews>
    <sheetView showGridLines="0" zoomScaleNormal="100" workbookViewId="0"/>
  </sheetViews>
  <sheetFormatPr defaultColWidth="9.140625" defaultRowHeight="11.25"/>
  <cols>
    <col min="1" max="1" width="25.140625" style="2" customWidth="1"/>
    <col min="2" max="2" width="21.140625" style="2" bestFit="1" customWidth="1"/>
    <col min="3" max="16384" width="9.140625" style="1"/>
  </cols>
  <sheetData>
    <row r="1" spans="1:2">
      <c r="A1" s="246" t="s">
        <v>97</v>
      </c>
      <c r="B1" s="246" t="s">
        <v>98</v>
      </c>
    </row>
    <row r="2" spans="1:2">
      <c r="A2" t="s">
        <v>99</v>
      </c>
      <c r="B2" t="s">
        <v>100</v>
      </c>
    </row>
    <row r="3" spans="1:2">
      <c r="A3" t="s">
        <v>120</v>
      </c>
      <c r="B3" t="s">
        <v>102</v>
      </c>
    </row>
    <row r="4" spans="1:2">
      <c r="A4" t="s">
        <v>101</v>
      </c>
      <c r="B4" t="s">
        <v>158</v>
      </c>
    </row>
    <row r="5" spans="1:2">
      <c r="A5" t="s">
        <v>161</v>
      </c>
      <c r="B5" t="s">
        <v>105</v>
      </c>
    </row>
    <row r="6" spans="1:2">
      <c r="A6" t="s">
        <v>210</v>
      </c>
      <c r="B6" t="s">
        <v>250</v>
      </c>
    </row>
    <row r="7" spans="1:2">
      <c r="A7" t="s">
        <v>276</v>
      </c>
      <c r="B7" t="s">
        <v>121</v>
      </c>
    </row>
    <row r="8" spans="1:2">
      <c r="A8" t="s">
        <v>211</v>
      </c>
      <c r="B8" t="s">
        <v>106</v>
      </c>
    </row>
    <row r="9" spans="1:2">
      <c r="A9" t="s">
        <v>212</v>
      </c>
      <c r="B9" t="s">
        <v>251</v>
      </c>
    </row>
    <row r="10" spans="1:2">
      <c r="A10" t="s">
        <v>213</v>
      </c>
      <c r="B10" t="s">
        <v>273</v>
      </c>
    </row>
    <row r="11" spans="1:2">
      <c r="A11" t="s">
        <v>95</v>
      </c>
      <c r="B11" t="s">
        <v>252</v>
      </c>
    </row>
    <row r="12" spans="1:2">
      <c r="A12" t="s">
        <v>103</v>
      </c>
      <c r="B12" t="s">
        <v>104</v>
      </c>
    </row>
    <row r="13" spans="1:2">
      <c r="A13"/>
      <c r="B13" t="s">
        <v>119</v>
      </c>
    </row>
    <row r="14" spans="1:2">
      <c r="A14"/>
      <c r="B14" t="s">
        <v>107</v>
      </c>
    </row>
    <row r="15" spans="1:2">
      <c r="A15"/>
      <c r="B15" t="s">
        <v>123</v>
      </c>
    </row>
    <row r="16" spans="1:2">
      <c r="A16"/>
      <c r="B16" t="s">
        <v>215</v>
      </c>
    </row>
    <row r="17" spans="1:2">
      <c r="A17"/>
      <c r="B17" t="s">
        <v>214</v>
      </c>
    </row>
    <row r="18" spans="1:2">
      <c r="A18"/>
      <c r="B18" t="s">
        <v>277</v>
      </c>
    </row>
    <row r="19" spans="1:2">
      <c r="A19"/>
      <c r="B19" t="s">
        <v>229</v>
      </c>
    </row>
    <row r="20" spans="1:2">
      <c r="A20"/>
      <c r="B20" t="s">
        <v>122</v>
      </c>
    </row>
    <row r="21" spans="1:2">
      <c r="A21"/>
      <c r="B21" t="s">
        <v>230</v>
      </c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1:X9"/>
  <sheetViews>
    <sheetView showGridLines="0" workbookViewId="0"/>
  </sheetViews>
  <sheetFormatPr defaultRowHeight="11.25"/>
  <cols>
    <col min="6" max="6" width="38.7109375" customWidth="1"/>
  </cols>
  <sheetData>
    <row r="1" spans="1:24" s="46" customFormat="1">
      <c r="A1" s="46" t="s">
        <v>156</v>
      </c>
    </row>
    <row r="2" spans="1:24" ht="12" thickBot="1"/>
    <row r="3" spans="1:24" s="99" customFormat="1" ht="22.5" customHeight="1" thickTop="1">
      <c r="C3" s="326"/>
      <c r="D3" s="321"/>
      <c r="E3" s="334"/>
      <c r="F3" s="116" t="str">
        <f>"Заявленная мощность потребителей"&amp;IF(regionException_flag = 1, ", в т.ч.","")</f>
        <v>Заявленная мощность потребителей</v>
      </c>
      <c r="G3" s="180" t="s">
        <v>129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5">
        <f>SUM(K3:V3)/12</f>
        <v>0</v>
      </c>
      <c r="X3" s="314"/>
    </row>
    <row r="4" spans="1:24" s="99" customFormat="1" ht="12" hidden="1" thickBot="1">
      <c r="C4" s="326"/>
      <c r="D4" s="322"/>
      <c r="E4" s="335"/>
      <c r="F4" s="179"/>
      <c r="G4" s="267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314"/>
    </row>
    <row r="6" spans="1:24" s="46" customFormat="1">
      <c r="A6" s="46" t="s">
        <v>157</v>
      </c>
    </row>
    <row r="7" spans="1:24" ht="12" thickBot="1"/>
    <row r="8" spans="1:24" s="99" customFormat="1" ht="22.5" customHeight="1" thickTop="1">
      <c r="C8" s="326"/>
      <c r="D8" s="331"/>
      <c r="E8" s="332"/>
      <c r="F8" s="116" t="str">
        <f>"Заявленная мощность потребителей"&amp;IF(regionException_flag = 1, ", в т.ч.","")</f>
        <v>Заявленная мощность потребителей</v>
      </c>
      <c r="G8" s="117" t="s">
        <v>129</v>
      </c>
      <c r="H8" s="195">
        <f>(Субабоненты!K8+Субабоненты!L8+Субабоненты!M8)/3</f>
        <v>0</v>
      </c>
      <c r="I8" s="195">
        <f>(Субабоненты!N8+Субабоненты!O8+Субабоненты!P8)/3</f>
        <v>0</v>
      </c>
      <c r="J8" s="195">
        <f>(Субабоненты!Q8+Субабоненты!R8+Субабоненты!S8)/3</f>
        <v>0</v>
      </c>
      <c r="K8" s="195">
        <f>(Субабоненты!T8+Субабоненты!U8+Субабоненты!V8)/3</f>
        <v>0</v>
      </c>
      <c r="L8" s="314"/>
    </row>
    <row r="9" spans="1:24" s="99" customFormat="1" ht="12" hidden="1" thickBot="1">
      <c r="C9" s="326"/>
      <c r="D9" s="327"/>
      <c r="E9" s="333"/>
      <c r="F9" s="179"/>
      <c r="G9" s="267"/>
      <c r="H9" s="268"/>
      <c r="I9" s="268"/>
      <c r="J9" s="268"/>
      <c r="K9" s="268"/>
      <c r="L9" s="314"/>
    </row>
  </sheetData>
  <sheetProtection password="BC0D" sheet="1" objects="1" scenarios="1"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phoneticPr fontId="8" type="noConversion"/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14"/>
  </cols>
  <sheetData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85" workbookViewId="0"/>
  </sheetViews>
  <sheetFormatPr defaultColWidth="9.140625" defaultRowHeight="11.25"/>
  <cols>
    <col min="1" max="1" width="49.140625" style="15" customWidth="1"/>
    <col min="2" max="16384" width="9.140625" style="15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40625" defaultRowHeight="11.25"/>
  <cols>
    <col min="1" max="1" width="9.140625" style="16"/>
    <col min="2" max="16384" width="9.140625" style="17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215"/>
  </cols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5"/>
  <sheetViews>
    <sheetView showGridLines="0" zoomScaleNormal="100" workbookViewId="0"/>
  </sheetViews>
  <sheetFormatPr defaultColWidth="9.140625" defaultRowHeight="11.25"/>
  <cols>
    <col min="1" max="1" width="30.7109375" style="9" customWidth="1"/>
    <col min="2" max="2" width="80.7109375" style="9" customWidth="1"/>
    <col min="3" max="3" width="30.7109375" style="9" customWidth="1"/>
    <col min="4" max="16384" width="9.140625" style="8"/>
  </cols>
  <sheetData>
    <row r="1" spans="1:4" ht="24" customHeight="1">
      <c r="A1" s="165" t="s">
        <v>116</v>
      </c>
      <c r="B1" s="165" t="s">
        <v>117</v>
      </c>
      <c r="C1" s="165" t="s">
        <v>118</v>
      </c>
      <c r="D1" s="7"/>
    </row>
    <row r="2" spans="1:4">
      <c r="A2" s="262">
        <v>44621.625914351855</v>
      </c>
      <c r="B2" s="9" t="s">
        <v>280</v>
      </c>
      <c r="C2" s="9" t="s">
        <v>281</v>
      </c>
    </row>
    <row r="3" spans="1:4">
      <c r="A3" s="262">
        <v>44621.625914351855</v>
      </c>
      <c r="B3" s="9" t="s">
        <v>282</v>
      </c>
      <c r="C3" s="9" t="s">
        <v>281</v>
      </c>
    </row>
    <row r="4" spans="1:4">
      <c r="A4" s="262">
        <v>44621.626342592594</v>
      </c>
      <c r="B4" s="9" t="s">
        <v>280</v>
      </c>
      <c r="C4" s="9" t="s">
        <v>281</v>
      </c>
    </row>
    <row r="5" spans="1:4">
      <c r="A5" s="262">
        <v>44621.626342592594</v>
      </c>
      <c r="B5" s="9" t="s">
        <v>282</v>
      </c>
      <c r="C5" s="9" t="s">
        <v>281</v>
      </c>
    </row>
    <row r="6" spans="1:4">
      <c r="A6" s="262">
        <v>44621.626574074071</v>
      </c>
      <c r="B6" s="9" t="s">
        <v>280</v>
      </c>
      <c r="C6" s="9" t="s">
        <v>281</v>
      </c>
    </row>
    <row r="7" spans="1:4">
      <c r="A7" s="262">
        <v>44621.626574074071</v>
      </c>
      <c r="B7" s="9" t="s">
        <v>282</v>
      </c>
      <c r="C7" s="9" t="s">
        <v>281</v>
      </c>
    </row>
    <row r="8" spans="1:4">
      <c r="A8" s="262">
        <v>44648.611030092594</v>
      </c>
      <c r="B8" s="9" t="s">
        <v>280</v>
      </c>
      <c r="C8" s="9" t="s">
        <v>281</v>
      </c>
    </row>
    <row r="9" spans="1:4">
      <c r="A9" s="262">
        <v>44648.611041666663</v>
      </c>
      <c r="B9" s="9" t="s">
        <v>282</v>
      </c>
      <c r="C9" s="9" t="s">
        <v>281</v>
      </c>
    </row>
    <row r="10" spans="1:4">
      <c r="A10" s="262">
        <v>44648.637731481482</v>
      </c>
      <c r="B10" s="9" t="s">
        <v>280</v>
      </c>
      <c r="C10" s="9" t="s">
        <v>281</v>
      </c>
    </row>
    <row r="11" spans="1:4">
      <c r="A11" s="262">
        <v>44648.637731481482</v>
      </c>
      <c r="B11" s="9" t="s">
        <v>282</v>
      </c>
      <c r="C11" s="9" t="s">
        <v>281</v>
      </c>
    </row>
    <row r="12" spans="1:4">
      <c r="A12" s="262">
        <v>44651.476921296293</v>
      </c>
      <c r="B12" s="9" t="s">
        <v>280</v>
      </c>
      <c r="C12" s="9" t="s">
        <v>281</v>
      </c>
    </row>
    <row r="13" spans="1:4">
      <c r="A13" s="262">
        <v>44651.476921296293</v>
      </c>
      <c r="B13" s="9" t="s">
        <v>282</v>
      </c>
      <c r="C13" s="9" t="s">
        <v>281</v>
      </c>
    </row>
    <row r="14" spans="1:4">
      <c r="A14" s="262">
        <v>44651.505428240744</v>
      </c>
      <c r="B14" s="9" t="s">
        <v>280</v>
      </c>
      <c r="C14" s="9" t="s">
        <v>281</v>
      </c>
    </row>
    <row r="15" spans="1:4">
      <c r="A15" s="262">
        <v>44651.505428240744</v>
      </c>
      <c r="B15" s="9" t="s">
        <v>282</v>
      </c>
      <c r="C15" s="9" t="s">
        <v>281</v>
      </c>
    </row>
  </sheetData>
  <sheetProtection password="BC0D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Authorization">
    <tabColor indexed="47"/>
  </sheetPr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198"/>
  </cols>
  <sheetData/>
  <sheetProtection formatColumns="0" formatRow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43"/>
  <sheetViews>
    <sheetView showGridLines="0" zoomScaleNormal="100" workbookViewId="0"/>
  </sheetViews>
  <sheetFormatPr defaultColWidth="9.140625" defaultRowHeight="11.25"/>
  <cols>
    <col min="1" max="16384" width="9.140625" style="3"/>
  </cols>
  <sheetData>
    <row r="1" spans="1:10">
      <c r="A1" s="3" t="s">
        <v>283</v>
      </c>
      <c r="B1" s="3" t="s">
        <v>284</v>
      </c>
      <c r="C1" s="3" t="s">
        <v>285</v>
      </c>
      <c r="D1" s="3" t="s">
        <v>286</v>
      </c>
      <c r="E1" s="3" t="s">
        <v>287</v>
      </c>
      <c r="F1" s="3" t="s">
        <v>288</v>
      </c>
      <c r="G1" s="3" t="s">
        <v>289</v>
      </c>
      <c r="H1" s="3" t="s">
        <v>290</v>
      </c>
      <c r="I1" s="3" t="s">
        <v>291</v>
      </c>
      <c r="J1" s="3" t="s">
        <v>292</v>
      </c>
    </row>
    <row r="2" spans="1:10">
      <c r="A2" s="3">
        <v>1</v>
      </c>
      <c r="B2" s="3" t="s">
        <v>26</v>
      </c>
      <c r="C2" s="3" t="s">
        <v>293</v>
      </c>
      <c r="D2" s="3" t="s">
        <v>294</v>
      </c>
      <c r="E2" s="3" t="s">
        <v>295</v>
      </c>
      <c r="I2" s="3" t="s">
        <v>296</v>
      </c>
      <c r="J2" s="3" t="s">
        <v>297</v>
      </c>
    </row>
    <row r="3" spans="1:10">
      <c r="A3" s="3">
        <v>2</v>
      </c>
      <c r="B3" s="3" t="s">
        <v>26</v>
      </c>
      <c r="C3" s="3" t="s">
        <v>298</v>
      </c>
      <c r="D3" s="3" t="s">
        <v>299</v>
      </c>
      <c r="E3" s="3" t="s">
        <v>300</v>
      </c>
      <c r="F3" s="3" t="s">
        <v>301</v>
      </c>
      <c r="I3" s="3" t="s">
        <v>302</v>
      </c>
      <c r="J3" s="3" t="s">
        <v>297</v>
      </c>
    </row>
    <row r="4" spans="1:10">
      <c r="A4" s="3">
        <v>3</v>
      </c>
      <c r="B4" s="3" t="s">
        <v>26</v>
      </c>
      <c r="C4" s="3" t="s">
        <v>303</v>
      </c>
      <c r="D4" s="3" t="s">
        <v>304</v>
      </c>
      <c r="E4" s="3" t="s">
        <v>305</v>
      </c>
      <c r="F4" s="3" t="s">
        <v>306</v>
      </c>
      <c r="I4" s="3" t="s">
        <v>307</v>
      </c>
      <c r="J4" s="3" t="s">
        <v>297</v>
      </c>
    </row>
    <row r="5" spans="1:10">
      <c r="A5" s="3">
        <v>4</v>
      </c>
      <c r="B5" s="3" t="s">
        <v>26</v>
      </c>
      <c r="C5" s="3" t="s">
        <v>308</v>
      </c>
      <c r="D5" s="3" t="s">
        <v>309</v>
      </c>
      <c r="E5" s="3" t="s">
        <v>310</v>
      </c>
      <c r="F5" s="3" t="s">
        <v>311</v>
      </c>
      <c r="I5" s="3" t="s">
        <v>312</v>
      </c>
      <c r="J5" s="3" t="s">
        <v>297</v>
      </c>
    </row>
    <row r="6" spans="1:10">
      <c r="A6" s="3">
        <v>5</v>
      </c>
      <c r="B6" s="3" t="s">
        <v>26</v>
      </c>
      <c r="C6" s="3" t="s">
        <v>313</v>
      </c>
      <c r="D6" s="3" t="s">
        <v>314</v>
      </c>
      <c r="E6" s="3" t="s">
        <v>315</v>
      </c>
      <c r="I6" s="3" t="s">
        <v>316</v>
      </c>
      <c r="J6" s="3" t="s">
        <v>297</v>
      </c>
    </row>
    <row r="7" spans="1:10">
      <c r="A7" s="3">
        <v>6</v>
      </c>
      <c r="B7" s="3" t="s">
        <v>26</v>
      </c>
      <c r="C7" s="3" t="s">
        <v>317</v>
      </c>
      <c r="D7" s="3" t="s">
        <v>318</v>
      </c>
      <c r="E7" s="3" t="s">
        <v>295</v>
      </c>
      <c r="I7" s="3" t="s">
        <v>319</v>
      </c>
      <c r="J7" s="3" t="s">
        <v>297</v>
      </c>
    </row>
    <row r="8" spans="1:10">
      <c r="A8" s="3">
        <v>7</v>
      </c>
      <c r="B8" s="3" t="s">
        <v>26</v>
      </c>
      <c r="C8" s="3" t="s">
        <v>317</v>
      </c>
      <c r="D8" s="3" t="s">
        <v>318</v>
      </c>
      <c r="E8" s="3" t="s">
        <v>295</v>
      </c>
      <c r="I8" s="3" t="s">
        <v>319</v>
      </c>
      <c r="J8" s="3" t="s">
        <v>297</v>
      </c>
    </row>
    <row r="9" spans="1:10">
      <c r="A9" s="3">
        <v>8</v>
      </c>
      <c r="B9" s="3" t="s">
        <v>26</v>
      </c>
      <c r="C9" s="3" t="s">
        <v>320</v>
      </c>
      <c r="D9" s="3" t="s">
        <v>321</v>
      </c>
      <c r="E9" s="3" t="s">
        <v>322</v>
      </c>
      <c r="I9" s="3" t="s">
        <v>323</v>
      </c>
      <c r="J9" s="3" t="s">
        <v>297</v>
      </c>
    </row>
    <row r="10" spans="1:10">
      <c r="A10" s="3">
        <v>9</v>
      </c>
      <c r="B10" s="3" t="s">
        <v>26</v>
      </c>
      <c r="C10" s="3" t="s">
        <v>324</v>
      </c>
      <c r="D10" s="3" t="s">
        <v>325</v>
      </c>
      <c r="E10" s="3" t="s">
        <v>326</v>
      </c>
      <c r="F10" s="3" t="s">
        <v>327</v>
      </c>
      <c r="I10" s="3" t="s">
        <v>328</v>
      </c>
      <c r="J10" s="3" t="s">
        <v>297</v>
      </c>
    </row>
    <row r="11" spans="1:10">
      <c r="A11" s="3">
        <v>10</v>
      </c>
      <c r="B11" s="3" t="s">
        <v>26</v>
      </c>
      <c r="C11" s="3" t="s">
        <v>329</v>
      </c>
      <c r="D11" s="3" t="s">
        <v>330</v>
      </c>
      <c r="E11" s="3" t="s">
        <v>331</v>
      </c>
      <c r="F11" s="3" t="s">
        <v>301</v>
      </c>
      <c r="I11" s="3" t="s">
        <v>332</v>
      </c>
      <c r="J11" s="3" t="s">
        <v>297</v>
      </c>
    </row>
    <row r="12" spans="1:10">
      <c r="A12" s="3">
        <v>11</v>
      </c>
      <c r="B12" s="3" t="s">
        <v>26</v>
      </c>
      <c r="C12" s="3" t="s">
        <v>333</v>
      </c>
      <c r="D12" s="3" t="s">
        <v>334</v>
      </c>
      <c r="E12" s="3" t="s">
        <v>315</v>
      </c>
      <c r="I12" s="3" t="s">
        <v>335</v>
      </c>
      <c r="J12" s="3" t="s">
        <v>297</v>
      </c>
    </row>
    <row r="13" spans="1:10">
      <c r="A13" s="3">
        <v>12</v>
      </c>
      <c r="B13" s="3" t="s">
        <v>26</v>
      </c>
      <c r="C13" s="3" t="s">
        <v>336</v>
      </c>
      <c r="D13" s="3" t="s">
        <v>337</v>
      </c>
      <c r="E13" s="3" t="s">
        <v>295</v>
      </c>
      <c r="I13" s="3" t="s">
        <v>338</v>
      </c>
      <c r="J13" s="3" t="s">
        <v>297</v>
      </c>
    </row>
    <row r="14" spans="1:10">
      <c r="A14" s="3">
        <v>13</v>
      </c>
      <c r="B14" s="3" t="s">
        <v>26</v>
      </c>
      <c r="C14" s="3" t="s">
        <v>339</v>
      </c>
      <c r="D14" s="3" t="s">
        <v>340</v>
      </c>
      <c r="E14" s="3" t="s">
        <v>341</v>
      </c>
      <c r="I14" s="3" t="s">
        <v>342</v>
      </c>
      <c r="J14" s="3" t="s">
        <v>297</v>
      </c>
    </row>
    <row r="15" spans="1:10">
      <c r="A15" s="3">
        <v>14</v>
      </c>
      <c r="B15" s="3" t="s">
        <v>26</v>
      </c>
      <c r="C15" s="3" t="s">
        <v>343</v>
      </c>
      <c r="D15" s="3" t="s">
        <v>344</v>
      </c>
      <c r="E15" s="3" t="s">
        <v>345</v>
      </c>
      <c r="I15" s="3" t="s">
        <v>346</v>
      </c>
      <c r="J15" s="3" t="s">
        <v>297</v>
      </c>
    </row>
    <row r="16" spans="1:10">
      <c r="A16" s="3">
        <v>15</v>
      </c>
      <c r="B16" s="3" t="s">
        <v>26</v>
      </c>
      <c r="C16" s="3" t="s">
        <v>347</v>
      </c>
      <c r="D16" s="3" t="s">
        <v>348</v>
      </c>
      <c r="E16" s="3" t="s">
        <v>349</v>
      </c>
      <c r="I16" s="3" t="s">
        <v>350</v>
      </c>
      <c r="J16" s="3" t="s">
        <v>297</v>
      </c>
    </row>
    <row r="17" spans="1:10">
      <c r="A17" s="3">
        <v>16</v>
      </c>
      <c r="B17" s="3" t="s">
        <v>26</v>
      </c>
      <c r="C17" s="3" t="s">
        <v>351</v>
      </c>
      <c r="D17" s="3" t="s">
        <v>352</v>
      </c>
      <c r="E17" s="3" t="s">
        <v>353</v>
      </c>
      <c r="I17" s="3" t="s">
        <v>354</v>
      </c>
      <c r="J17" s="3" t="s">
        <v>297</v>
      </c>
    </row>
    <row r="18" spans="1:10">
      <c r="A18" s="3">
        <v>17</v>
      </c>
      <c r="B18" s="3" t="s">
        <v>26</v>
      </c>
      <c r="C18" s="3" t="s">
        <v>355</v>
      </c>
      <c r="D18" s="3" t="s">
        <v>356</v>
      </c>
      <c r="E18" s="3" t="s">
        <v>357</v>
      </c>
      <c r="I18" s="3" t="s">
        <v>358</v>
      </c>
      <c r="J18" s="3" t="s">
        <v>297</v>
      </c>
    </row>
    <row r="19" spans="1:10">
      <c r="A19" s="3">
        <v>18</v>
      </c>
      <c r="B19" s="3" t="s">
        <v>26</v>
      </c>
      <c r="C19" s="3" t="s">
        <v>359</v>
      </c>
      <c r="D19" s="3" t="s">
        <v>360</v>
      </c>
      <c r="E19" s="3" t="s">
        <v>341</v>
      </c>
      <c r="I19" s="3" t="s">
        <v>361</v>
      </c>
      <c r="J19" s="3" t="s">
        <v>297</v>
      </c>
    </row>
    <row r="20" spans="1:10">
      <c r="A20" s="3">
        <v>19</v>
      </c>
      <c r="B20" s="3" t="s">
        <v>26</v>
      </c>
      <c r="C20" s="3" t="s">
        <v>362</v>
      </c>
      <c r="D20" s="3" t="s">
        <v>363</v>
      </c>
      <c r="E20" s="3" t="s">
        <v>364</v>
      </c>
      <c r="I20" s="3" t="s">
        <v>365</v>
      </c>
      <c r="J20" s="3" t="s">
        <v>297</v>
      </c>
    </row>
    <row r="21" spans="1:10">
      <c r="A21" s="3">
        <v>20</v>
      </c>
      <c r="B21" s="3" t="s">
        <v>26</v>
      </c>
      <c r="C21" s="3" t="s">
        <v>366</v>
      </c>
      <c r="D21" s="3" t="s">
        <v>367</v>
      </c>
      <c r="E21" s="3" t="s">
        <v>368</v>
      </c>
      <c r="I21" s="3" t="s">
        <v>369</v>
      </c>
      <c r="J21" s="3" t="s">
        <v>297</v>
      </c>
    </row>
    <row r="22" spans="1:10">
      <c r="A22" s="3">
        <v>21</v>
      </c>
      <c r="B22" s="3" t="s">
        <v>26</v>
      </c>
      <c r="C22" s="3" t="s">
        <v>370</v>
      </c>
      <c r="D22" s="3" t="s">
        <v>371</v>
      </c>
      <c r="E22" s="3" t="s">
        <v>310</v>
      </c>
      <c r="I22" s="3" t="s">
        <v>372</v>
      </c>
      <c r="J22" s="3" t="s">
        <v>297</v>
      </c>
    </row>
    <row r="23" spans="1:10">
      <c r="A23" s="3">
        <v>22</v>
      </c>
      <c r="B23" s="3" t="s">
        <v>26</v>
      </c>
      <c r="C23" s="3" t="s">
        <v>373</v>
      </c>
      <c r="D23" s="3" t="s">
        <v>374</v>
      </c>
      <c r="E23" s="3" t="s">
        <v>315</v>
      </c>
      <c r="F23" s="3" t="s">
        <v>375</v>
      </c>
      <c r="I23" s="3" t="s">
        <v>376</v>
      </c>
      <c r="J23" s="3" t="s">
        <v>297</v>
      </c>
    </row>
    <row r="24" spans="1:10">
      <c r="A24" s="3">
        <v>23</v>
      </c>
      <c r="B24" s="3" t="s">
        <v>26</v>
      </c>
      <c r="C24" s="3" t="s">
        <v>377</v>
      </c>
      <c r="D24" s="3" t="s">
        <v>378</v>
      </c>
      <c r="E24" s="3" t="s">
        <v>315</v>
      </c>
      <c r="F24" s="3" t="s">
        <v>311</v>
      </c>
      <c r="I24" s="3" t="s">
        <v>379</v>
      </c>
      <c r="J24" s="3" t="s">
        <v>297</v>
      </c>
    </row>
    <row r="25" spans="1:10">
      <c r="A25" s="3">
        <v>24</v>
      </c>
      <c r="B25" s="3" t="s">
        <v>26</v>
      </c>
      <c r="C25" s="3" t="s">
        <v>380</v>
      </c>
      <c r="D25" s="3" t="s">
        <v>381</v>
      </c>
      <c r="E25" s="3" t="s">
        <v>382</v>
      </c>
      <c r="I25" s="3" t="s">
        <v>383</v>
      </c>
      <c r="J25" s="3" t="s">
        <v>297</v>
      </c>
    </row>
    <row r="26" spans="1:10">
      <c r="A26" s="3">
        <v>25</v>
      </c>
      <c r="B26" s="3" t="s">
        <v>26</v>
      </c>
      <c r="C26" s="3" t="s">
        <v>384</v>
      </c>
      <c r="D26" s="3" t="s">
        <v>385</v>
      </c>
      <c r="E26" s="3" t="s">
        <v>305</v>
      </c>
      <c r="F26" s="3" t="s">
        <v>306</v>
      </c>
      <c r="I26" s="3" t="s">
        <v>386</v>
      </c>
      <c r="J26" s="3" t="s">
        <v>297</v>
      </c>
    </row>
    <row r="27" spans="1:10">
      <c r="A27" s="3">
        <v>26</v>
      </c>
      <c r="B27" s="3" t="s">
        <v>26</v>
      </c>
      <c r="C27" s="3" t="s">
        <v>387</v>
      </c>
      <c r="D27" s="3" t="s">
        <v>388</v>
      </c>
      <c r="E27" s="3" t="s">
        <v>305</v>
      </c>
      <c r="F27" s="3" t="s">
        <v>311</v>
      </c>
      <c r="I27" s="3" t="s">
        <v>389</v>
      </c>
      <c r="J27" s="3" t="s">
        <v>297</v>
      </c>
    </row>
    <row r="28" spans="1:10">
      <c r="A28" s="3">
        <v>27</v>
      </c>
      <c r="B28" s="3" t="s">
        <v>26</v>
      </c>
      <c r="C28" s="3" t="s">
        <v>390</v>
      </c>
      <c r="D28" s="3" t="s">
        <v>391</v>
      </c>
      <c r="E28" s="3" t="s">
        <v>310</v>
      </c>
      <c r="F28" s="3" t="s">
        <v>327</v>
      </c>
      <c r="I28" s="3" t="s">
        <v>392</v>
      </c>
      <c r="J28" s="3" t="s">
        <v>297</v>
      </c>
    </row>
    <row r="29" spans="1:10">
      <c r="A29" s="3">
        <v>28</v>
      </c>
      <c r="B29" s="3" t="s">
        <v>26</v>
      </c>
      <c r="C29" s="3" t="s">
        <v>393</v>
      </c>
      <c r="D29" s="3" t="s">
        <v>394</v>
      </c>
      <c r="E29" s="3" t="s">
        <v>395</v>
      </c>
      <c r="F29" s="3" t="s">
        <v>311</v>
      </c>
      <c r="I29" s="3" t="s">
        <v>396</v>
      </c>
      <c r="J29" s="3" t="s">
        <v>297</v>
      </c>
    </row>
    <row r="30" spans="1:10">
      <c r="A30" s="3">
        <v>29</v>
      </c>
      <c r="B30" s="3" t="s">
        <v>26</v>
      </c>
      <c r="C30" s="3" t="s">
        <v>397</v>
      </c>
      <c r="D30" s="3" t="s">
        <v>398</v>
      </c>
      <c r="E30" s="3" t="s">
        <v>305</v>
      </c>
      <c r="F30" s="3" t="s">
        <v>301</v>
      </c>
      <c r="I30" s="3" t="s">
        <v>399</v>
      </c>
      <c r="J30" s="3" t="s">
        <v>297</v>
      </c>
    </row>
    <row r="31" spans="1:10">
      <c r="A31" s="3">
        <v>30</v>
      </c>
      <c r="B31" s="3" t="s">
        <v>26</v>
      </c>
      <c r="C31" s="3" t="s">
        <v>400</v>
      </c>
      <c r="D31" s="3" t="s">
        <v>401</v>
      </c>
      <c r="E31" s="3" t="s">
        <v>345</v>
      </c>
      <c r="I31" s="3" t="s">
        <v>402</v>
      </c>
      <c r="J31" s="3" t="s">
        <v>297</v>
      </c>
    </row>
    <row r="32" spans="1:10">
      <c r="A32" s="3">
        <v>31</v>
      </c>
      <c r="B32" s="3" t="s">
        <v>26</v>
      </c>
      <c r="C32" s="3" t="s">
        <v>403</v>
      </c>
      <c r="D32" s="3" t="s">
        <v>404</v>
      </c>
      <c r="E32" s="3" t="s">
        <v>315</v>
      </c>
      <c r="I32" s="3" t="s">
        <v>405</v>
      </c>
      <c r="J32" s="3" t="s">
        <v>297</v>
      </c>
    </row>
    <row r="33" spans="1:10">
      <c r="A33" s="3">
        <v>32</v>
      </c>
      <c r="B33" s="3" t="s">
        <v>26</v>
      </c>
      <c r="C33" s="3" t="s">
        <v>407</v>
      </c>
      <c r="D33" s="3" t="s">
        <v>408</v>
      </c>
      <c r="E33" s="3" t="s">
        <v>406</v>
      </c>
      <c r="F33" s="3" t="s">
        <v>306</v>
      </c>
      <c r="I33" s="3" t="s">
        <v>409</v>
      </c>
      <c r="J33" s="3" t="s">
        <v>297</v>
      </c>
    </row>
    <row r="34" spans="1:10">
      <c r="A34" s="3">
        <v>33</v>
      </c>
      <c r="B34" s="3" t="s">
        <v>26</v>
      </c>
      <c r="C34" s="3" t="s">
        <v>410</v>
      </c>
      <c r="D34" s="3" t="s">
        <v>411</v>
      </c>
      <c r="E34" s="3" t="s">
        <v>406</v>
      </c>
      <c r="F34" s="3" t="s">
        <v>301</v>
      </c>
      <c r="I34" s="3" t="s">
        <v>412</v>
      </c>
      <c r="J34" s="3" t="s">
        <v>297</v>
      </c>
    </row>
    <row r="35" spans="1:10">
      <c r="A35" s="3">
        <v>34</v>
      </c>
      <c r="B35" s="3" t="s">
        <v>26</v>
      </c>
      <c r="C35" s="3" t="s">
        <v>413</v>
      </c>
      <c r="D35" s="3" t="s">
        <v>414</v>
      </c>
      <c r="E35" s="3" t="s">
        <v>415</v>
      </c>
      <c r="I35" s="3" t="s">
        <v>416</v>
      </c>
      <c r="J35" s="3" t="s">
        <v>297</v>
      </c>
    </row>
    <row r="36" spans="1:10">
      <c r="A36" s="3">
        <v>35</v>
      </c>
      <c r="B36" s="3" t="s">
        <v>26</v>
      </c>
      <c r="C36" s="3" t="s">
        <v>417</v>
      </c>
      <c r="D36" s="3" t="s">
        <v>418</v>
      </c>
      <c r="E36" s="3" t="s">
        <v>345</v>
      </c>
      <c r="F36" s="3" t="s">
        <v>327</v>
      </c>
      <c r="I36" s="3" t="s">
        <v>419</v>
      </c>
      <c r="J36" s="3" t="s">
        <v>297</v>
      </c>
    </row>
    <row r="37" spans="1:10">
      <c r="A37" s="3">
        <v>36</v>
      </c>
      <c r="B37" s="3" t="s">
        <v>26</v>
      </c>
      <c r="C37" s="3" t="s">
        <v>420</v>
      </c>
      <c r="D37" s="3" t="s">
        <v>421</v>
      </c>
      <c r="E37" s="3" t="s">
        <v>345</v>
      </c>
      <c r="F37" s="3" t="s">
        <v>311</v>
      </c>
      <c r="I37" s="3" t="s">
        <v>422</v>
      </c>
      <c r="J37" s="3" t="s">
        <v>297</v>
      </c>
    </row>
    <row r="38" spans="1:10">
      <c r="A38" s="3">
        <v>37</v>
      </c>
      <c r="B38" s="3" t="s">
        <v>26</v>
      </c>
      <c r="C38" s="3" t="s">
        <v>423</v>
      </c>
      <c r="D38" s="3" t="s">
        <v>424</v>
      </c>
      <c r="E38" s="3" t="s">
        <v>345</v>
      </c>
      <c r="I38" s="3" t="s">
        <v>425</v>
      </c>
      <c r="J38" s="3" t="s">
        <v>297</v>
      </c>
    </row>
    <row r="39" spans="1:10">
      <c r="A39" s="3">
        <v>38</v>
      </c>
      <c r="B39" s="3" t="s">
        <v>26</v>
      </c>
      <c r="C39" s="3" t="s">
        <v>426</v>
      </c>
      <c r="D39" s="3" t="s">
        <v>427</v>
      </c>
      <c r="E39" s="3" t="s">
        <v>345</v>
      </c>
      <c r="F39" s="3" t="s">
        <v>306</v>
      </c>
      <c r="I39" s="3" t="s">
        <v>428</v>
      </c>
      <c r="J39" s="3" t="s">
        <v>297</v>
      </c>
    </row>
    <row r="40" spans="1:10">
      <c r="A40" s="3">
        <v>39</v>
      </c>
      <c r="B40" s="3" t="s">
        <v>26</v>
      </c>
      <c r="C40" s="3" t="s">
        <v>429</v>
      </c>
      <c r="D40" s="3" t="s">
        <v>430</v>
      </c>
      <c r="E40" s="3" t="s">
        <v>431</v>
      </c>
      <c r="I40" s="3" t="s">
        <v>432</v>
      </c>
      <c r="J40" s="3" t="s">
        <v>297</v>
      </c>
    </row>
    <row r="41" spans="1:10">
      <c r="A41" s="3">
        <v>40</v>
      </c>
      <c r="B41" s="3" t="s">
        <v>26</v>
      </c>
      <c r="C41" s="3" t="s">
        <v>433</v>
      </c>
      <c r="D41" s="3" t="s">
        <v>434</v>
      </c>
      <c r="E41" s="3" t="s">
        <v>331</v>
      </c>
      <c r="I41" s="3" t="s">
        <v>435</v>
      </c>
      <c r="J41" s="3" t="s">
        <v>297</v>
      </c>
    </row>
    <row r="42" spans="1:10">
      <c r="A42" s="3">
        <v>41</v>
      </c>
      <c r="B42" s="3" t="s">
        <v>26</v>
      </c>
      <c r="C42" s="3" t="s">
        <v>436</v>
      </c>
      <c r="D42" s="3" t="s">
        <v>437</v>
      </c>
      <c r="E42" s="3" t="s">
        <v>438</v>
      </c>
      <c r="I42" s="3" t="s">
        <v>439</v>
      </c>
      <c r="J42" s="3" t="s">
        <v>297</v>
      </c>
    </row>
    <row r="43" spans="1:10">
      <c r="A43" s="3">
        <v>42</v>
      </c>
      <c r="B43" s="3" t="s">
        <v>26</v>
      </c>
      <c r="C43" s="3" t="s">
        <v>440</v>
      </c>
      <c r="D43" s="3" t="s">
        <v>441</v>
      </c>
      <c r="E43" s="3" t="s">
        <v>442</v>
      </c>
      <c r="I43" s="3" t="s">
        <v>443</v>
      </c>
      <c r="J43" s="3" t="s">
        <v>297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workbookViewId="0"/>
  </sheetViews>
  <sheetFormatPr defaultRowHeight="11.25"/>
  <cols>
    <col min="1" max="16384" width="9.140625" style="15"/>
  </cols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workbookViewId="0">
      <selection activeCell="R45" sqref="R45"/>
    </sheetView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161"/>
  </cols>
  <sheetData/>
  <sheetProtection formatColumns="0" formatRows="0"/>
  <phoneticPr fontId="3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21"/>
  </sheetPr>
  <dimension ref="A1:J31"/>
  <sheetViews>
    <sheetView showGridLines="0" topLeftCell="D3" zoomScaleNormal="100" workbookViewId="0">
      <selection activeCell="I28" sqref="I28"/>
    </sheetView>
  </sheetViews>
  <sheetFormatPr defaultColWidth="9.140625" defaultRowHeight="11.25"/>
  <cols>
    <col min="1" max="1" width="10.7109375" style="22" hidden="1" customWidth="1"/>
    <col min="2" max="2" width="10.7109375" style="19" hidden="1" customWidth="1"/>
    <col min="3" max="3" width="3.7109375" style="23" hidden="1" customWidth="1"/>
    <col min="4" max="4" width="3.7109375" style="27" customWidth="1"/>
    <col min="5" max="5" width="30.140625" style="27" customWidth="1"/>
    <col min="6" max="6" width="50.7109375" style="27" customWidth="1"/>
    <col min="7" max="7" width="8.28515625" style="26" customWidth="1"/>
    <col min="8" max="16384" width="9.140625" style="27"/>
  </cols>
  <sheetData>
    <row r="1" spans="1:10" s="20" customFormat="1" ht="13.5" hidden="1" customHeight="1">
      <c r="A1" s="18"/>
      <c r="B1" s="19"/>
      <c r="G1" s="21"/>
    </row>
    <row r="2" spans="1:10" s="20" customFormat="1" ht="12" hidden="1" customHeight="1">
      <c r="A2" s="18"/>
      <c r="B2" s="19"/>
      <c r="G2" s="21"/>
    </row>
    <row r="4" spans="1:10">
      <c r="D4" s="24"/>
      <c r="E4" s="25"/>
      <c r="F4" s="200" t="str">
        <f>version</f>
        <v>Версия 1.0</v>
      </c>
    </row>
    <row r="5" spans="1:10" ht="30.75" customHeight="1">
      <c r="D5" s="28"/>
      <c r="E5" s="296" t="s">
        <v>260</v>
      </c>
      <c r="F5" s="296"/>
      <c r="G5" s="29"/>
    </row>
    <row r="6" spans="1:10">
      <c r="D6" s="24"/>
      <c r="E6" s="201"/>
      <c r="F6" s="202"/>
      <c r="G6" s="29"/>
    </row>
    <row r="7" spans="1:10" ht="19.5">
      <c r="D7" s="28"/>
      <c r="E7" s="30" t="s">
        <v>91</v>
      </c>
      <c r="F7" s="204" t="s">
        <v>26</v>
      </c>
      <c r="G7" s="203"/>
    </row>
    <row r="8" spans="1:10" ht="3.75" customHeight="1">
      <c r="A8" s="31"/>
      <c r="D8" s="32"/>
      <c r="E8" s="30"/>
      <c r="F8" s="205"/>
      <c r="G8" s="33"/>
    </row>
    <row r="9" spans="1:10" ht="19.5">
      <c r="D9" s="28"/>
      <c r="E9" s="30" t="s">
        <v>92</v>
      </c>
      <c r="F9" s="207">
        <v>2023</v>
      </c>
      <c r="G9" s="206"/>
    </row>
    <row r="10" spans="1:10" ht="3.75" customHeight="1">
      <c r="A10" s="31"/>
      <c r="D10" s="32"/>
      <c r="E10" s="30"/>
      <c r="F10" s="205"/>
      <c r="G10" s="33"/>
    </row>
    <row r="11" spans="1:10" ht="19.5">
      <c r="D11" s="28"/>
      <c r="E11" s="213" t="s">
        <v>259</v>
      </c>
      <c r="F11" s="218" t="s">
        <v>258</v>
      </c>
      <c r="G11" s="24"/>
    </row>
    <row r="12" spans="1:10" ht="3.75" customHeight="1">
      <c r="A12" s="31"/>
      <c r="D12" s="32"/>
      <c r="E12" s="30"/>
      <c r="F12" s="205"/>
      <c r="G12" s="33"/>
    </row>
    <row r="13" spans="1:10" ht="19.5">
      <c r="C13" s="34"/>
      <c r="D13" s="35"/>
      <c r="E13" s="36" t="s">
        <v>124</v>
      </c>
      <c r="F13" s="209" t="s">
        <v>366</v>
      </c>
      <c r="G13" s="208"/>
      <c r="H13" s="37"/>
      <c r="J13" s="42"/>
    </row>
    <row r="14" spans="1:10" ht="19.5">
      <c r="C14" s="34"/>
      <c r="D14" s="35"/>
      <c r="E14" s="36" t="s">
        <v>93</v>
      </c>
      <c r="F14" s="210" t="s">
        <v>367</v>
      </c>
      <c r="G14" s="208"/>
      <c r="H14" s="37"/>
      <c r="J14" s="42"/>
    </row>
    <row r="15" spans="1:10" ht="19.5">
      <c r="C15" s="34"/>
      <c r="D15" s="35"/>
      <c r="E15" s="36" t="s">
        <v>94</v>
      </c>
      <c r="F15" s="210" t="s">
        <v>368</v>
      </c>
      <c r="G15" s="208"/>
      <c r="H15" s="37"/>
      <c r="J15" s="42"/>
    </row>
    <row r="16" spans="1:10" ht="19.5">
      <c r="C16" s="34"/>
      <c r="D16" s="35"/>
      <c r="E16" s="217" t="s">
        <v>269</v>
      </c>
      <c r="F16" s="218" t="s">
        <v>369</v>
      </c>
      <c r="G16" s="216"/>
      <c r="H16" s="37"/>
      <c r="J16" s="42"/>
    </row>
    <row r="17" spans="1:10" ht="19.5">
      <c r="C17" s="34"/>
      <c r="D17" s="35"/>
      <c r="E17" s="217" t="s">
        <v>257</v>
      </c>
      <c r="F17" s="218" t="s">
        <v>444</v>
      </c>
      <c r="G17" s="216"/>
      <c r="H17" s="37"/>
      <c r="J17" s="42"/>
    </row>
    <row r="18" spans="1:10" ht="20.100000000000001" customHeight="1">
      <c r="A18" s="39"/>
      <c r="D18" s="24"/>
      <c r="F18" s="211" t="s">
        <v>125</v>
      </c>
      <c r="G18" s="33"/>
    </row>
    <row r="19" spans="1:10" ht="20.100000000000001" customHeight="1">
      <c r="A19" s="39"/>
      <c r="B19" s="40"/>
      <c r="D19" s="41"/>
      <c r="E19" s="38" t="s">
        <v>216</v>
      </c>
      <c r="F19" s="269" t="s">
        <v>445</v>
      </c>
      <c r="G19" s="212"/>
    </row>
    <row r="20" spans="1:10" ht="20.100000000000001" customHeight="1">
      <c r="A20" s="39"/>
      <c r="B20" s="40"/>
      <c r="D20" s="41"/>
      <c r="E20" s="38" t="s">
        <v>217</v>
      </c>
      <c r="F20" s="269" t="s">
        <v>445</v>
      </c>
      <c r="G20" s="212"/>
    </row>
    <row r="21" spans="1:10" ht="20.100000000000001" customHeight="1">
      <c r="A21" s="39"/>
      <c r="D21" s="24"/>
      <c r="F21" s="211" t="s">
        <v>126</v>
      </c>
      <c r="G21" s="33"/>
    </row>
    <row r="22" spans="1:10" ht="20.100000000000001" customHeight="1">
      <c r="A22" s="39"/>
      <c r="B22" s="40"/>
      <c r="D22" s="41"/>
      <c r="E22" s="38" t="s">
        <v>0</v>
      </c>
      <c r="F22" s="269" t="s">
        <v>446</v>
      </c>
      <c r="G22" s="212"/>
    </row>
    <row r="23" spans="1:10" ht="20.100000000000001" customHeight="1">
      <c r="A23" s="39"/>
      <c r="B23" s="40"/>
      <c r="D23" s="41"/>
      <c r="E23" s="38" t="s">
        <v>2</v>
      </c>
      <c r="F23" s="269" t="s">
        <v>447</v>
      </c>
      <c r="G23" s="212"/>
    </row>
    <row r="24" spans="1:10" ht="20.100000000000001" customHeight="1">
      <c r="A24" s="39"/>
      <c r="D24" s="24"/>
      <c r="F24" s="211" t="s">
        <v>127</v>
      </c>
      <c r="G24" s="33"/>
    </row>
    <row r="25" spans="1:10" ht="20.100000000000001" customHeight="1">
      <c r="A25" s="39"/>
      <c r="B25" s="40"/>
      <c r="D25" s="41"/>
      <c r="E25" s="38" t="s">
        <v>0</v>
      </c>
      <c r="F25" s="269" t="s">
        <v>448</v>
      </c>
      <c r="G25" s="212"/>
    </row>
    <row r="26" spans="1:10" ht="20.100000000000001" customHeight="1">
      <c r="A26" s="39"/>
      <c r="B26" s="40"/>
      <c r="D26" s="41"/>
      <c r="E26" s="38" t="s">
        <v>2</v>
      </c>
      <c r="F26" s="269" t="s">
        <v>449</v>
      </c>
      <c r="G26" s="212"/>
    </row>
    <row r="27" spans="1:10" ht="20.100000000000001" customHeight="1">
      <c r="A27" s="39"/>
      <c r="D27" s="24"/>
      <c r="F27" s="211" t="s">
        <v>9</v>
      </c>
      <c r="G27" s="33"/>
    </row>
    <row r="28" spans="1:10" ht="20.100000000000001" customHeight="1">
      <c r="A28" s="39"/>
      <c r="B28" s="40"/>
      <c r="D28" s="41"/>
      <c r="E28" s="38" t="s">
        <v>0</v>
      </c>
      <c r="F28" s="270" t="s">
        <v>450</v>
      </c>
      <c r="G28" s="212"/>
    </row>
    <row r="29" spans="1:10" ht="20.100000000000001" customHeight="1">
      <c r="A29" s="39"/>
      <c r="B29" s="40"/>
      <c r="D29" s="41"/>
      <c r="E29" s="38" t="s">
        <v>2</v>
      </c>
      <c r="F29" s="270" t="s">
        <v>451</v>
      </c>
      <c r="G29" s="212"/>
    </row>
    <row r="30" spans="1:10" ht="20.100000000000001" customHeight="1">
      <c r="A30" s="39"/>
      <c r="B30" s="40"/>
      <c r="D30" s="41"/>
      <c r="E30" s="38" t="s">
        <v>1</v>
      </c>
      <c r="F30" s="270" t="s">
        <v>452</v>
      </c>
      <c r="G30" s="212"/>
    </row>
    <row r="31" spans="1:10" ht="20.100000000000001" customHeight="1">
      <c r="A31" s="39"/>
      <c r="B31" s="40"/>
      <c r="D31" s="41"/>
      <c r="E31" s="38" t="s">
        <v>3</v>
      </c>
      <c r="F31" s="271" t="s">
        <v>453</v>
      </c>
      <c r="G31" s="212"/>
    </row>
  </sheetData>
  <sheetProtection password="BC0D" sheet="1" objects="1" scenarios="1" formatColumns="0" formatRows="0" autoFilter="0"/>
  <dataConsolidate leftLabels="1"/>
  <mergeCells count="1">
    <mergeCell ref="E5:F5"/>
  </mergeCells>
  <phoneticPr fontId="8" type="noConversion"/>
  <dataValidations xWindow="619" yWindow="317" count="3">
    <dataValidation type="textLength" operator="lessThanOrEqual" allowBlank="1" showInputMessage="1" showErrorMessage="1" errorTitle="Ошибка" error="Допускается ввод не более 900 символов!" sqref="F28:F31 F25:F26 F22:F23 F19:F20">
      <formula1>900</formula1>
    </dataValidation>
    <dataValidation allowBlank="1" showInputMessage="1" showErrorMessage="1" promptTitle="Ввод" prompt="Для выбора организации необходимо два раза нажать левую кнопку мыши!" sqref="F13"/>
    <dataValidation operator="lessThanOrEqual" allowBlank="1" showInputMessage="1" showErrorMessage="1" errorTitle="Ошибка" error="Допускается ввод не более 900 символов!" sqref="F11"/>
  </dataValidations>
  <pageMargins left="0.75" right="0.75" top="1" bottom="1" header="0.5" footer="0.5"/>
  <pageSetup paperSize="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40625" defaultRowHeight="11.25"/>
  <cols>
    <col min="1" max="26" width="9.140625" style="162"/>
    <col min="27" max="36" width="9.140625" style="163"/>
    <col min="37" max="16384" width="9.140625" style="162"/>
  </cols>
  <sheetData/>
  <sheetProtection formatColumns="0" formatRows="0"/>
  <phoneticPr fontId="33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164"/>
  </cols>
  <sheetData/>
  <sheetProtection formatColumns="0" formatRows="0"/>
  <phoneticPr fontId="3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0"/>
  </sheetPr>
  <dimension ref="A1:W43"/>
  <sheetViews>
    <sheetView showGridLines="0" tabSelected="1" topLeftCell="C7" zoomScaleNormal="100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 activeCell="K30" sqref="K30"/>
    </sheetView>
  </sheetViews>
  <sheetFormatPr defaultColWidth="14.140625" defaultRowHeight="12"/>
  <cols>
    <col min="1" max="1" width="14.140625" style="87" hidden="1" customWidth="1"/>
    <col min="2" max="2" width="14.140625" style="47" hidden="1" customWidth="1"/>
    <col min="3" max="3" width="3.7109375" style="66" customWidth="1"/>
    <col min="4" max="4" width="7.140625" style="67" customWidth="1"/>
    <col min="5" max="5" width="41.85546875" style="68" customWidth="1"/>
    <col min="6" max="6" width="9.85546875" style="68" customWidth="1"/>
    <col min="7" max="7" width="11.85546875" style="68" customWidth="1"/>
    <col min="8" max="22" width="10.7109375" style="68" customWidth="1"/>
    <col min="23" max="23" width="35.42578125" style="68" customWidth="1"/>
    <col min="24" max="38" width="14.140625" style="48"/>
    <col min="39" max="54" width="14.140625" style="48" customWidth="1"/>
    <col min="55" max="16384" width="14.140625" style="48"/>
  </cols>
  <sheetData>
    <row r="1" spans="1:23" s="57" customFormat="1" hidden="1">
      <c r="A1" s="50"/>
      <c r="B1" s="51">
        <v>0</v>
      </c>
      <c r="C1" s="52">
        <v>0</v>
      </c>
      <c r="D1" s="52">
        <v>0</v>
      </c>
      <c r="E1" s="53">
        <f>god</f>
        <v>2023</v>
      </c>
      <c r="F1" s="54"/>
      <c r="G1" s="55" t="s">
        <v>5</v>
      </c>
      <c r="H1" s="56" t="s">
        <v>5</v>
      </c>
      <c r="I1" s="56" t="s">
        <v>5</v>
      </c>
      <c r="J1" s="56" t="s">
        <v>128</v>
      </c>
      <c r="K1" s="56" t="s">
        <v>131</v>
      </c>
      <c r="L1" s="56" t="s">
        <v>132</v>
      </c>
      <c r="M1" s="56" t="s">
        <v>133</v>
      </c>
      <c r="N1" s="56" t="s">
        <v>134</v>
      </c>
      <c r="O1" s="56" t="s">
        <v>135</v>
      </c>
      <c r="P1" s="56" t="s">
        <v>136</v>
      </c>
      <c r="Q1" s="56" t="s">
        <v>137</v>
      </c>
      <c r="R1" s="56" t="s">
        <v>138</v>
      </c>
      <c r="S1" s="56" t="s">
        <v>139</v>
      </c>
      <c r="T1" s="56" t="s">
        <v>140</v>
      </c>
      <c r="U1" s="56" t="s">
        <v>141</v>
      </c>
      <c r="V1" s="56" t="s">
        <v>5</v>
      </c>
      <c r="W1" s="54"/>
    </row>
    <row r="2" spans="1:23" s="59" customFormat="1" ht="11.25" hidden="1">
      <c r="A2" s="58"/>
      <c r="D2" s="60"/>
      <c r="G2" s="61">
        <f>$E$1-2</f>
        <v>2021</v>
      </c>
      <c r="H2" s="61">
        <f>$E$1-2</f>
        <v>2021</v>
      </c>
      <c r="I2" s="61">
        <f>$E$1-1</f>
        <v>2022</v>
      </c>
      <c r="J2" s="61">
        <f t="shared" ref="J2:V2" si="0">$E$1</f>
        <v>2023</v>
      </c>
      <c r="K2" s="61">
        <f t="shared" si="0"/>
        <v>2023</v>
      </c>
      <c r="L2" s="61">
        <f t="shared" si="0"/>
        <v>2023</v>
      </c>
      <c r="M2" s="61">
        <f t="shared" si="0"/>
        <v>2023</v>
      </c>
      <c r="N2" s="61">
        <f t="shared" si="0"/>
        <v>2023</v>
      </c>
      <c r="O2" s="61">
        <f t="shared" si="0"/>
        <v>2023</v>
      </c>
      <c r="P2" s="61">
        <f t="shared" si="0"/>
        <v>2023</v>
      </c>
      <c r="Q2" s="61">
        <f t="shared" si="0"/>
        <v>2023</v>
      </c>
      <c r="R2" s="61">
        <f t="shared" si="0"/>
        <v>2023</v>
      </c>
      <c r="S2" s="61">
        <f t="shared" si="0"/>
        <v>2023</v>
      </c>
      <c r="T2" s="61">
        <f t="shared" si="0"/>
        <v>2023</v>
      </c>
      <c r="U2" s="61">
        <f t="shared" si="0"/>
        <v>2023</v>
      </c>
      <c r="V2" s="61">
        <f t="shared" si="0"/>
        <v>2023</v>
      </c>
    </row>
    <row r="3" spans="1:23" s="56" customFormat="1" ht="11.25" hidden="1">
      <c r="A3" s="62"/>
      <c r="D3" s="63"/>
      <c r="G3" s="56" t="s">
        <v>159</v>
      </c>
      <c r="H3" s="56" t="s">
        <v>160</v>
      </c>
      <c r="I3" s="56" t="s">
        <v>159</v>
      </c>
      <c r="J3" s="56" t="s">
        <v>159</v>
      </c>
      <c r="K3" s="56" t="s">
        <v>159</v>
      </c>
      <c r="L3" s="56" t="s">
        <v>159</v>
      </c>
      <c r="M3" s="56" t="s">
        <v>159</v>
      </c>
      <c r="N3" s="56" t="s">
        <v>159</v>
      </c>
      <c r="O3" s="56" t="s">
        <v>159</v>
      </c>
      <c r="P3" s="56" t="s">
        <v>159</v>
      </c>
      <c r="Q3" s="56" t="s">
        <v>159</v>
      </c>
      <c r="R3" s="56" t="s">
        <v>159</v>
      </c>
      <c r="S3" s="56" t="s">
        <v>159</v>
      </c>
      <c r="T3" s="56" t="s">
        <v>159</v>
      </c>
      <c r="U3" s="56" t="s">
        <v>159</v>
      </c>
      <c r="V3" s="56" t="s">
        <v>159</v>
      </c>
    </row>
    <row r="4" spans="1:23" s="68" customFormat="1" ht="11.25" hidden="1">
      <c r="A4" s="64"/>
      <c r="B4" s="65"/>
      <c r="C4" s="66"/>
      <c r="D4" s="67"/>
    </row>
    <row r="5" spans="1:23" s="68" customFormat="1" ht="11.25" hidden="1">
      <c r="A5" s="64"/>
      <c r="B5" s="65"/>
      <c r="C5" s="66"/>
      <c r="D5" s="67"/>
    </row>
    <row r="6" spans="1:23" s="68" customFormat="1" ht="11.25" hidden="1">
      <c r="A6" s="69"/>
      <c r="B6" s="65"/>
      <c r="C6" s="66"/>
      <c r="D6" s="67"/>
    </row>
    <row r="7" spans="1:23" s="74" customFormat="1" ht="11.25">
      <c r="A7" s="70"/>
      <c r="B7" s="71"/>
      <c r="C7" s="72"/>
      <c r="D7" s="73"/>
      <c r="W7" s="222" t="s">
        <v>161</v>
      </c>
    </row>
    <row r="8" spans="1:23" s="68" customFormat="1" ht="29.25" customHeight="1">
      <c r="A8" s="69"/>
      <c r="B8" s="65"/>
      <c r="C8" s="75"/>
      <c r="D8" s="298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</f>
        <v>Предложения МУП г.Россошь "ГЭС" по технологическому расходу электроэнергии (мощности) - потерям в электрических сетях на 2023 год в регионе: Воронежская область</v>
      </c>
      <c r="E8" s="298"/>
      <c r="F8" s="298"/>
      <c r="G8" s="298"/>
      <c r="H8" s="298"/>
      <c r="I8" s="298"/>
      <c r="J8" s="298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76"/>
    </row>
    <row r="9" spans="1:23" s="81" customFormat="1" ht="3" customHeight="1">
      <c r="A9" s="77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3" s="68" customFormat="1" ht="52.5" customHeight="1">
      <c r="A10" s="69"/>
      <c r="B10" s="65"/>
      <c r="C10" s="66"/>
      <c r="D10" s="166" t="s">
        <v>8</v>
      </c>
      <c r="E10" s="166" t="s">
        <v>162</v>
      </c>
      <c r="F10" s="167" t="s">
        <v>163</v>
      </c>
      <c r="G10" s="168" t="str">
        <f t="shared" ref="G10:V10" si="1">G3&amp;" "&amp;G2&amp;" "&amp;G1</f>
        <v>План 2021 Год</v>
      </c>
      <c r="H10" s="168" t="str">
        <f t="shared" si="1"/>
        <v>Факт 2021 Год</v>
      </c>
      <c r="I10" s="168" t="str">
        <f t="shared" si="1"/>
        <v>План 2022 Год</v>
      </c>
      <c r="J10" s="168" t="str">
        <f t="shared" si="1"/>
        <v>План 2023 Январь</v>
      </c>
      <c r="K10" s="168" t="str">
        <f t="shared" si="1"/>
        <v>План 2023 Февраль</v>
      </c>
      <c r="L10" s="168" t="str">
        <f t="shared" si="1"/>
        <v>План 2023 Март</v>
      </c>
      <c r="M10" s="168" t="str">
        <f t="shared" si="1"/>
        <v>План 2023 Апрель</v>
      </c>
      <c r="N10" s="168" t="str">
        <f t="shared" si="1"/>
        <v>План 2023 Май</v>
      </c>
      <c r="O10" s="168" t="str">
        <f t="shared" si="1"/>
        <v>План 2023 Июнь</v>
      </c>
      <c r="P10" s="168" t="str">
        <f t="shared" si="1"/>
        <v>План 2023 Июль</v>
      </c>
      <c r="Q10" s="168" t="str">
        <f t="shared" si="1"/>
        <v>План 2023 Август</v>
      </c>
      <c r="R10" s="168" t="str">
        <f t="shared" si="1"/>
        <v>План 2023 Сентябрь</v>
      </c>
      <c r="S10" s="168" t="str">
        <f t="shared" si="1"/>
        <v>План 2023 Октябрь</v>
      </c>
      <c r="T10" s="168" t="str">
        <f t="shared" si="1"/>
        <v>План 2023 Ноябрь</v>
      </c>
      <c r="U10" s="168" t="str">
        <f t="shared" si="1"/>
        <v>План 2023 Декабрь</v>
      </c>
      <c r="V10" s="168" t="str">
        <f t="shared" si="1"/>
        <v>План 2023 Год</v>
      </c>
      <c r="W10" s="168" t="s">
        <v>95</v>
      </c>
    </row>
    <row r="11" spans="1:23" s="68" customFormat="1" ht="11.25">
      <c r="A11" s="69"/>
      <c r="B11" s="65"/>
      <c r="C11" s="66"/>
      <c r="D11" s="169">
        <v>1</v>
      </c>
      <c r="E11" s="169">
        <v>2</v>
      </c>
      <c r="F11" s="169">
        <v>3</v>
      </c>
      <c r="G11" s="169">
        <v>4</v>
      </c>
      <c r="H11" s="169">
        <v>5</v>
      </c>
      <c r="I11" s="169">
        <v>6</v>
      </c>
      <c r="J11" s="169">
        <v>7</v>
      </c>
      <c r="K11" s="169">
        <v>8</v>
      </c>
      <c r="L11" s="169">
        <v>9</v>
      </c>
      <c r="M11" s="169">
        <v>10</v>
      </c>
      <c r="N11" s="169">
        <v>11</v>
      </c>
      <c r="O11" s="169">
        <v>12</v>
      </c>
      <c r="P11" s="169">
        <v>13</v>
      </c>
      <c r="Q11" s="169">
        <v>14</v>
      </c>
      <c r="R11" s="169">
        <v>15</v>
      </c>
      <c r="S11" s="169">
        <v>16</v>
      </c>
      <c r="T11" s="169">
        <v>17</v>
      </c>
      <c r="U11" s="169">
        <v>18</v>
      </c>
      <c r="V11" s="169">
        <v>19</v>
      </c>
      <c r="W11" s="169">
        <v>20</v>
      </c>
    </row>
    <row r="12" spans="1:23" s="68" customFormat="1" ht="18" customHeight="1">
      <c r="A12" s="69"/>
      <c r="B12" s="65"/>
      <c r="C12" s="66"/>
      <c r="D12" s="230" t="s">
        <v>262</v>
      </c>
      <c r="E12" s="226"/>
      <c r="F12" s="227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9"/>
      <c r="W12" s="229"/>
    </row>
    <row r="13" spans="1:23" s="68" customFormat="1" ht="26.25" customHeight="1">
      <c r="A13" s="69"/>
      <c r="B13" s="65"/>
      <c r="C13" s="66"/>
      <c r="D13" s="223"/>
      <c r="E13" s="223" t="s">
        <v>151</v>
      </c>
      <c r="F13" s="224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</row>
    <row r="14" spans="1:23" s="68" customFormat="1" ht="39.75" customHeight="1">
      <c r="A14" s="69" t="s">
        <v>142</v>
      </c>
      <c r="B14" s="65" t="s">
        <v>164</v>
      </c>
      <c r="C14" s="66"/>
      <c r="D14" s="104">
        <v>1</v>
      </c>
      <c r="E14" s="105" t="s">
        <v>165</v>
      </c>
      <c r="F14" s="104" t="s">
        <v>114</v>
      </c>
      <c r="G14" s="119">
        <v>127.24</v>
      </c>
      <c r="H14" s="119">
        <v>129.58600000000001</v>
      </c>
      <c r="I14" s="119">
        <v>125.1313</v>
      </c>
      <c r="J14" s="119">
        <v>11.7821</v>
      </c>
      <c r="K14" s="119">
        <v>11.2903</v>
      </c>
      <c r="L14" s="119">
        <v>11.335100000000001</v>
      </c>
      <c r="M14" s="119">
        <v>10.1777</v>
      </c>
      <c r="N14" s="119">
        <v>9.0864999999999991</v>
      </c>
      <c r="O14" s="119">
        <v>9.4364000000000008</v>
      </c>
      <c r="P14" s="119">
        <v>9.5702999999999996</v>
      </c>
      <c r="Q14" s="119">
        <v>9.8843999999999994</v>
      </c>
      <c r="R14" s="119">
        <v>8.8870000000000005</v>
      </c>
      <c r="S14" s="119">
        <v>10.0586</v>
      </c>
      <c r="T14" s="119">
        <v>10.8886</v>
      </c>
      <c r="U14" s="119">
        <v>12.734299999999999</v>
      </c>
      <c r="V14" s="120">
        <f>SUM(J14:U14)</f>
        <v>125.1313</v>
      </c>
      <c r="W14" s="220"/>
    </row>
    <row r="15" spans="1:23" s="68" customFormat="1" ht="22.5">
      <c r="A15" s="69" t="s">
        <v>143</v>
      </c>
      <c r="B15" s="65" t="s">
        <v>166</v>
      </c>
      <c r="C15" s="66"/>
      <c r="D15" s="104">
        <v>2</v>
      </c>
      <c r="E15" s="105" t="s">
        <v>167</v>
      </c>
      <c r="F15" s="104" t="s">
        <v>114</v>
      </c>
      <c r="G15" s="121">
        <f t="shared" ref="G15:U15" si="2">SUM(G16:G17)</f>
        <v>20.103999999999999</v>
      </c>
      <c r="H15" s="121">
        <f t="shared" si="2"/>
        <v>20.193000000000001</v>
      </c>
      <c r="I15" s="121">
        <f t="shared" si="2"/>
        <v>19.770800000000001</v>
      </c>
      <c r="J15" s="121">
        <f t="shared" si="2"/>
        <v>2.2292999999999998</v>
      </c>
      <c r="K15" s="121">
        <f t="shared" si="2"/>
        <v>2.2412999999999998</v>
      </c>
      <c r="L15" s="121">
        <f t="shared" si="2"/>
        <v>2.4024000000000001</v>
      </c>
      <c r="M15" s="121">
        <f t="shared" si="2"/>
        <v>1.2444</v>
      </c>
      <c r="N15" s="121">
        <f t="shared" si="2"/>
        <v>0.88639999999999997</v>
      </c>
      <c r="O15" s="121">
        <f t="shared" si="2"/>
        <v>0.96740000000000004</v>
      </c>
      <c r="P15" s="121">
        <f t="shared" si="2"/>
        <v>1.1035999999999999</v>
      </c>
      <c r="Q15" s="121">
        <f t="shared" si="2"/>
        <v>0.95960000000000001</v>
      </c>
      <c r="R15" s="121">
        <f t="shared" si="2"/>
        <v>0.81459999999999999</v>
      </c>
      <c r="S15" s="121">
        <f t="shared" si="2"/>
        <v>1.8116000000000001</v>
      </c>
      <c r="T15" s="121">
        <f t="shared" si="2"/>
        <v>2.2206000000000001</v>
      </c>
      <c r="U15" s="121">
        <f t="shared" si="2"/>
        <v>2.8896000000000002</v>
      </c>
      <c r="V15" s="120">
        <f>SUM(J15:U15)</f>
        <v>19.770800000000001</v>
      </c>
      <c r="W15" s="220"/>
    </row>
    <row r="16" spans="1:23" s="68" customFormat="1" ht="11.25">
      <c r="A16" s="69" t="s">
        <v>168</v>
      </c>
      <c r="B16" s="65" t="s">
        <v>169</v>
      </c>
      <c r="C16" s="66"/>
      <c r="D16" s="104" t="s">
        <v>152</v>
      </c>
      <c r="E16" s="106" t="s">
        <v>169</v>
      </c>
      <c r="F16" s="104" t="s">
        <v>114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0">
        <f>SUM(J16:U16)</f>
        <v>0</v>
      </c>
      <c r="W16" s="220"/>
    </row>
    <row r="17" spans="1:23" ht="22.5">
      <c r="A17" s="69" t="s">
        <v>170</v>
      </c>
      <c r="B17" s="65" t="s">
        <v>171</v>
      </c>
      <c r="D17" s="104" t="s">
        <v>153</v>
      </c>
      <c r="E17" s="106" t="s">
        <v>171</v>
      </c>
      <c r="F17" s="104" t="s">
        <v>114</v>
      </c>
      <c r="G17" s="122">
        <v>20.103999999999999</v>
      </c>
      <c r="H17" s="122">
        <v>20.193000000000001</v>
      </c>
      <c r="I17" s="122">
        <v>19.770800000000001</v>
      </c>
      <c r="J17" s="122">
        <v>2.2292999999999998</v>
      </c>
      <c r="K17" s="122">
        <v>2.2412999999999998</v>
      </c>
      <c r="L17" s="122">
        <v>2.4024000000000001</v>
      </c>
      <c r="M17" s="122">
        <v>1.2444</v>
      </c>
      <c r="N17" s="122">
        <v>0.88639999999999997</v>
      </c>
      <c r="O17" s="122">
        <v>0.96740000000000004</v>
      </c>
      <c r="P17" s="122">
        <v>1.1035999999999999</v>
      </c>
      <c r="Q17" s="122">
        <v>0.95960000000000001</v>
      </c>
      <c r="R17" s="122">
        <v>0.81459999999999999</v>
      </c>
      <c r="S17" s="122">
        <v>1.8116000000000001</v>
      </c>
      <c r="T17" s="122">
        <v>2.2206000000000001</v>
      </c>
      <c r="U17" s="122">
        <v>2.8896000000000002</v>
      </c>
      <c r="V17" s="120">
        <f>SUM(J17:U17)</f>
        <v>19.770800000000001</v>
      </c>
      <c r="W17" s="220"/>
    </row>
    <row r="18" spans="1:23">
      <c r="A18" s="69" t="s">
        <v>144</v>
      </c>
      <c r="B18" s="65" t="s">
        <v>172</v>
      </c>
      <c r="D18" s="104">
        <v>3</v>
      </c>
      <c r="E18" s="107" t="s">
        <v>173</v>
      </c>
      <c r="F18" s="108" t="s">
        <v>174</v>
      </c>
      <c r="G18" s="121">
        <f t="shared" ref="G18:V18" si="3">IF(G14=0,0,G15/G14*100)</f>
        <v>15.80006287331028</v>
      </c>
      <c r="H18" s="121">
        <f t="shared" si="3"/>
        <v>15.582701835074776</v>
      </c>
      <c r="I18" s="121">
        <f t="shared" si="3"/>
        <v>15.800043634166672</v>
      </c>
      <c r="J18" s="121">
        <f t="shared" si="3"/>
        <v>18.921075190331095</v>
      </c>
      <c r="K18" s="121">
        <f t="shared" si="3"/>
        <v>19.851553988822264</v>
      </c>
      <c r="L18" s="121">
        <f t="shared" si="3"/>
        <v>21.194343234731054</v>
      </c>
      <c r="M18" s="121">
        <f t="shared" si="3"/>
        <v>12.226730990302327</v>
      </c>
      <c r="N18" s="121">
        <f t="shared" si="3"/>
        <v>9.7551312386507458</v>
      </c>
      <c r="O18" s="121">
        <f t="shared" si="3"/>
        <v>10.251790937221822</v>
      </c>
      <c r="P18" s="121">
        <f t="shared" si="3"/>
        <v>11.531508939113715</v>
      </c>
      <c r="Q18" s="121">
        <f t="shared" si="3"/>
        <v>9.7082271053377056</v>
      </c>
      <c r="R18" s="121">
        <f t="shared" si="3"/>
        <v>9.1661978170361209</v>
      </c>
      <c r="S18" s="121">
        <f t="shared" si="3"/>
        <v>18.010458711947987</v>
      </c>
      <c r="T18" s="121">
        <f t="shared" si="3"/>
        <v>20.393806366291351</v>
      </c>
      <c r="U18" s="121">
        <f t="shared" si="3"/>
        <v>22.691471066332664</v>
      </c>
      <c r="V18" s="121">
        <f t="shared" si="3"/>
        <v>15.800043634166672</v>
      </c>
      <c r="W18" s="221"/>
    </row>
    <row r="19" spans="1:23">
      <c r="A19" s="69" t="s">
        <v>145</v>
      </c>
      <c r="B19" s="65" t="s">
        <v>175</v>
      </c>
      <c r="D19" s="104">
        <v>4</v>
      </c>
      <c r="E19" s="107" t="s">
        <v>176</v>
      </c>
      <c r="F19" s="104" t="s">
        <v>114</v>
      </c>
      <c r="G19" s="121">
        <f t="shared" ref="G19:U19" si="4">G14-G15</f>
        <v>107.136</v>
      </c>
      <c r="H19" s="121">
        <f t="shared" si="4"/>
        <v>109.39300000000001</v>
      </c>
      <c r="I19" s="121">
        <f t="shared" si="4"/>
        <v>105.3605</v>
      </c>
      <c r="J19" s="121">
        <f t="shared" si="4"/>
        <v>9.5527999999999995</v>
      </c>
      <c r="K19" s="121">
        <f t="shared" si="4"/>
        <v>9.0489999999999995</v>
      </c>
      <c r="L19" s="121">
        <f t="shared" si="4"/>
        <v>8.9327000000000005</v>
      </c>
      <c r="M19" s="121">
        <f t="shared" si="4"/>
        <v>8.9332999999999991</v>
      </c>
      <c r="N19" s="121">
        <f t="shared" si="4"/>
        <v>8.2000999999999991</v>
      </c>
      <c r="O19" s="121">
        <f t="shared" si="4"/>
        <v>8.4690000000000012</v>
      </c>
      <c r="P19" s="121">
        <f t="shared" si="4"/>
        <v>8.4666999999999994</v>
      </c>
      <c r="Q19" s="121">
        <f t="shared" si="4"/>
        <v>8.9247999999999994</v>
      </c>
      <c r="R19" s="121">
        <f t="shared" si="4"/>
        <v>8.0724</v>
      </c>
      <c r="S19" s="121">
        <f t="shared" si="4"/>
        <v>8.2469999999999999</v>
      </c>
      <c r="T19" s="121">
        <f t="shared" si="4"/>
        <v>8.6679999999999993</v>
      </c>
      <c r="U19" s="121">
        <f t="shared" si="4"/>
        <v>9.8446999999999996</v>
      </c>
      <c r="V19" s="120">
        <f>SUM(J19:U19)</f>
        <v>105.36050000000002</v>
      </c>
      <c r="W19" s="220"/>
    </row>
    <row r="20" spans="1:23">
      <c r="A20" s="69" t="s">
        <v>177</v>
      </c>
      <c r="B20" s="65" t="s">
        <v>178</v>
      </c>
      <c r="D20" s="104" t="s">
        <v>179</v>
      </c>
      <c r="E20" s="109" t="s">
        <v>178</v>
      </c>
      <c r="F20" s="104" t="s">
        <v>114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0">
        <f>SUM(J20:U20)</f>
        <v>0</v>
      </c>
      <c r="W20" s="220"/>
    </row>
    <row r="21" spans="1:23" ht="22.5">
      <c r="A21" s="69" t="s">
        <v>180</v>
      </c>
      <c r="B21" s="65" t="s">
        <v>181</v>
      </c>
      <c r="D21" s="104" t="s">
        <v>182</v>
      </c>
      <c r="E21" s="109" t="s">
        <v>181</v>
      </c>
      <c r="F21" s="104" t="s">
        <v>114</v>
      </c>
      <c r="G21" s="122">
        <v>107.136</v>
      </c>
      <c r="H21" s="122">
        <v>109.393</v>
      </c>
      <c r="I21" s="122">
        <v>105.3605</v>
      </c>
      <c r="J21" s="122">
        <v>9.5527999999999995</v>
      </c>
      <c r="K21" s="122">
        <v>9.0489999999999995</v>
      </c>
      <c r="L21" s="122">
        <v>8.9327000000000005</v>
      </c>
      <c r="M21" s="122">
        <v>8.9332999999999991</v>
      </c>
      <c r="N21" s="122">
        <v>8.2001000000000008</v>
      </c>
      <c r="O21" s="122">
        <v>8.4689999999999994</v>
      </c>
      <c r="P21" s="122">
        <v>8.4666999999999994</v>
      </c>
      <c r="Q21" s="122">
        <v>8.9247999999999994</v>
      </c>
      <c r="R21" s="122">
        <v>8.0724</v>
      </c>
      <c r="S21" s="122">
        <v>8.2469999999999999</v>
      </c>
      <c r="T21" s="122">
        <v>8.6679999999999993</v>
      </c>
      <c r="U21" s="122">
        <v>9.8446999999999996</v>
      </c>
      <c r="V21" s="120">
        <f>SUM(J21:U21)</f>
        <v>105.36050000000002</v>
      </c>
      <c r="W21" s="220"/>
    </row>
    <row r="22" spans="1:23">
      <c r="A22" s="69"/>
      <c r="B22" s="65"/>
      <c r="D22" s="103"/>
      <c r="E22" s="103" t="s">
        <v>154</v>
      </c>
      <c r="F22" s="110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ht="11.25" customHeight="1">
      <c r="A23" s="69" t="s">
        <v>146</v>
      </c>
      <c r="B23" s="65" t="s">
        <v>164</v>
      </c>
      <c r="D23" s="104" t="s">
        <v>111</v>
      </c>
      <c r="E23" s="105" t="s">
        <v>165</v>
      </c>
      <c r="F23" s="104" t="s">
        <v>129</v>
      </c>
      <c r="G23" s="119">
        <v>18.73</v>
      </c>
      <c r="H23" s="119">
        <v>18.684999999999999</v>
      </c>
      <c r="I23" s="119">
        <v>18.73</v>
      </c>
      <c r="J23" s="119">
        <v>21.318999999999999</v>
      </c>
      <c r="K23" s="119">
        <v>21.105399999999999</v>
      </c>
      <c r="L23" s="119">
        <v>19.948499999999999</v>
      </c>
      <c r="M23" s="119">
        <v>18.122699999999998</v>
      </c>
      <c r="N23" s="119">
        <v>16.0383</v>
      </c>
      <c r="O23" s="119">
        <v>16.032499999999999</v>
      </c>
      <c r="P23" s="119">
        <v>16.547499999999999</v>
      </c>
      <c r="Q23" s="119">
        <v>17.659600000000001</v>
      </c>
      <c r="R23" s="119">
        <v>16.887</v>
      </c>
      <c r="S23" s="119">
        <v>19.283300000000001</v>
      </c>
      <c r="T23" s="119">
        <v>20.466000000000001</v>
      </c>
      <c r="U23" s="119">
        <v>21.35</v>
      </c>
      <c r="V23" s="120">
        <f>SUM(J23:U23)/12</f>
        <v>18.729983333333333</v>
      </c>
      <c r="W23" s="220"/>
    </row>
    <row r="24" spans="1:23" ht="22.5">
      <c r="A24" s="69" t="s">
        <v>147</v>
      </c>
      <c r="B24" s="65" t="s">
        <v>166</v>
      </c>
      <c r="D24" s="104" t="s">
        <v>112</v>
      </c>
      <c r="E24" s="105" t="s">
        <v>167</v>
      </c>
      <c r="F24" s="104" t="s">
        <v>129</v>
      </c>
      <c r="G24" s="121">
        <f t="shared" ref="G24:V24" si="5">SUM(G25:G26)</f>
        <v>2.9590000000000001</v>
      </c>
      <c r="H24" s="121">
        <f t="shared" si="5"/>
        <v>2.91</v>
      </c>
      <c r="I24" s="121">
        <f t="shared" si="5"/>
        <v>2.9594</v>
      </c>
      <c r="J24" s="121">
        <f t="shared" si="5"/>
        <v>3.8565999999999998</v>
      </c>
      <c r="K24" s="121">
        <f t="shared" si="5"/>
        <v>4.2765000000000004</v>
      </c>
      <c r="L24" s="121">
        <f t="shared" si="5"/>
        <v>4.1505000000000001</v>
      </c>
      <c r="M24" s="121">
        <f t="shared" si="5"/>
        <v>2.2523</v>
      </c>
      <c r="N24" s="121">
        <f t="shared" si="5"/>
        <v>1.5765</v>
      </c>
      <c r="O24" s="121">
        <f t="shared" si="5"/>
        <v>1.7663</v>
      </c>
      <c r="P24" s="121">
        <f t="shared" si="5"/>
        <v>2.0112999999999999</v>
      </c>
      <c r="Q24" s="121">
        <f t="shared" si="5"/>
        <v>1.7665999999999999</v>
      </c>
      <c r="R24" s="121">
        <f t="shared" si="5"/>
        <v>1.5663</v>
      </c>
      <c r="S24" s="121">
        <f t="shared" si="5"/>
        <v>3.2132000000000001</v>
      </c>
      <c r="T24" s="121">
        <f t="shared" si="5"/>
        <v>4.0327999999999999</v>
      </c>
      <c r="U24" s="121">
        <f t="shared" si="5"/>
        <v>5.0433000000000003</v>
      </c>
      <c r="V24" s="121">
        <f t="shared" si="5"/>
        <v>2.9593500000000006</v>
      </c>
      <c r="W24" s="221"/>
    </row>
    <row r="25" spans="1:23">
      <c r="A25" s="69" t="s">
        <v>183</v>
      </c>
      <c r="B25" s="65" t="s">
        <v>169</v>
      </c>
      <c r="D25" s="104" t="s">
        <v>184</v>
      </c>
      <c r="E25" s="106" t="s">
        <v>169</v>
      </c>
      <c r="F25" s="104" t="s">
        <v>129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0">
        <f>SUM(J25:U25)/12</f>
        <v>0</v>
      </c>
      <c r="W25" s="220"/>
    </row>
    <row r="26" spans="1:23" ht="22.5">
      <c r="A26" s="69" t="s">
        <v>185</v>
      </c>
      <c r="B26" s="65" t="s">
        <v>171</v>
      </c>
      <c r="D26" s="104" t="s">
        <v>186</v>
      </c>
      <c r="E26" s="106" t="s">
        <v>171</v>
      </c>
      <c r="F26" s="104" t="s">
        <v>129</v>
      </c>
      <c r="G26" s="122">
        <v>2.9590000000000001</v>
      </c>
      <c r="H26" s="122">
        <v>2.91</v>
      </c>
      <c r="I26" s="122">
        <v>2.9594</v>
      </c>
      <c r="J26" s="122">
        <v>3.8565999999999998</v>
      </c>
      <c r="K26" s="122">
        <v>4.2765000000000004</v>
      </c>
      <c r="L26" s="122">
        <v>4.1505000000000001</v>
      </c>
      <c r="M26" s="122">
        <v>2.2523</v>
      </c>
      <c r="N26" s="122">
        <v>1.5765</v>
      </c>
      <c r="O26" s="122">
        <v>1.7663</v>
      </c>
      <c r="P26" s="122">
        <v>2.0112999999999999</v>
      </c>
      <c r="Q26" s="122">
        <v>1.7665999999999999</v>
      </c>
      <c r="R26" s="122">
        <v>1.5663</v>
      </c>
      <c r="S26" s="122">
        <v>3.2132000000000001</v>
      </c>
      <c r="T26" s="122">
        <v>4.0327999999999999</v>
      </c>
      <c r="U26" s="122">
        <v>5.0433000000000003</v>
      </c>
      <c r="V26" s="120">
        <f>SUM(J26:U26)/12</f>
        <v>2.9593500000000006</v>
      </c>
      <c r="W26" s="220"/>
    </row>
    <row r="27" spans="1:23">
      <c r="A27" s="69" t="s">
        <v>148</v>
      </c>
      <c r="B27" s="65" t="s">
        <v>172</v>
      </c>
      <c r="D27" s="104" t="s">
        <v>113</v>
      </c>
      <c r="E27" s="107" t="s">
        <v>173</v>
      </c>
      <c r="F27" s="108" t="s">
        <v>174</v>
      </c>
      <c r="G27" s="121">
        <f t="shared" ref="G27:V27" si="6">IF(G23=0,0,G24/G23*100)</f>
        <v>15.798184730379072</v>
      </c>
      <c r="H27" s="121">
        <f t="shared" si="6"/>
        <v>15.573989831415574</v>
      </c>
      <c r="I27" s="121">
        <f t="shared" si="6"/>
        <v>15.800320341697811</v>
      </c>
      <c r="J27" s="121">
        <f t="shared" si="6"/>
        <v>18.089966696374127</v>
      </c>
      <c r="K27" s="121">
        <f t="shared" si="6"/>
        <v>20.262586826120334</v>
      </c>
      <c r="L27" s="121">
        <f t="shared" si="6"/>
        <v>20.806075644785324</v>
      </c>
      <c r="M27" s="121">
        <f t="shared" si="6"/>
        <v>12.428059836558571</v>
      </c>
      <c r="N27" s="121">
        <f t="shared" si="6"/>
        <v>9.829595405996896</v>
      </c>
      <c r="O27" s="121">
        <f t="shared" si="6"/>
        <v>11.01699672540153</v>
      </c>
      <c r="P27" s="121">
        <f t="shared" si="6"/>
        <v>12.154706148965101</v>
      </c>
      <c r="Q27" s="121">
        <f t="shared" si="6"/>
        <v>10.003624091145893</v>
      </c>
      <c r="R27" s="121">
        <f t="shared" si="6"/>
        <v>9.2751820927340543</v>
      </c>
      <c r="S27" s="121">
        <f t="shared" si="6"/>
        <v>16.663123013177206</v>
      </c>
      <c r="T27" s="121">
        <f t="shared" si="6"/>
        <v>19.704876380338121</v>
      </c>
      <c r="U27" s="121">
        <f t="shared" si="6"/>
        <v>23.622014051522246</v>
      </c>
      <c r="V27" s="121">
        <f t="shared" si="6"/>
        <v>15.800067449784173</v>
      </c>
      <c r="W27" s="221"/>
    </row>
    <row r="28" spans="1:23">
      <c r="A28" s="69" t="s">
        <v>149</v>
      </c>
      <c r="B28" s="65" t="s">
        <v>175</v>
      </c>
      <c r="D28" s="104" t="s">
        <v>187</v>
      </c>
      <c r="E28" s="107" t="s">
        <v>188</v>
      </c>
      <c r="F28" s="104" t="s">
        <v>129</v>
      </c>
      <c r="G28" s="121">
        <f t="shared" ref="G28:U28" si="7">G23-G24</f>
        <v>15.771000000000001</v>
      </c>
      <c r="H28" s="121">
        <f t="shared" si="7"/>
        <v>15.774999999999999</v>
      </c>
      <c r="I28" s="121">
        <f t="shared" si="7"/>
        <v>15.7706</v>
      </c>
      <c r="J28" s="121">
        <f t="shared" si="7"/>
        <v>17.462399999999999</v>
      </c>
      <c r="K28" s="121">
        <f t="shared" si="7"/>
        <v>16.828899999999997</v>
      </c>
      <c r="L28" s="121">
        <f t="shared" si="7"/>
        <v>15.797999999999998</v>
      </c>
      <c r="M28" s="121">
        <f t="shared" si="7"/>
        <v>15.870399999999998</v>
      </c>
      <c r="N28" s="121">
        <f t="shared" si="7"/>
        <v>14.4618</v>
      </c>
      <c r="O28" s="121">
        <f t="shared" si="7"/>
        <v>14.2662</v>
      </c>
      <c r="P28" s="121">
        <f t="shared" si="7"/>
        <v>14.536199999999999</v>
      </c>
      <c r="Q28" s="121">
        <f t="shared" si="7"/>
        <v>15.893000000000001</v>
      </c>
      <c r="R28" s="121">
        <f t="shared" si="7"/>
        <v>15.3207</v>
      </c>
      <c r="S28" s="121">
        <f t="shared" si="7"/>
        <v>16.0701</v>
      </c>
      <c r="T28" s="121">
        <f t="shared" si="7"/>
        <v>16.433199999999999</v>
      </c>
      <c r="U28" s="121">
        <f t="shared" si="7"/>
        <v>16.306699999999999</v>
      </c>
      <c r="V28" s="120">
        <f>SUM(J28:U28)/12</f>
        <v>15.770633333333331</v>
      </c>
      <c r="W28" s="220"/>
    </row>
    <row r="29" spans="1:23">
      <c r="A29" s="69" t="s">
        <v>189</v>
      </c>
      <c r="B29" s="65" t="s">
        <v>178</v>
      </c>
      <c r="D29" s="104" t="s">
        <v>190</v>
      </c>
      <c r="E29" s="109" t="s">
        <v>178</v>
      </c>
      <c r="F29" s="104" t="s">
        <v>129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0">
        <f>SUM(J29:U29)/12</f>
        <v>0</v>
      </c>
      <c r="W29" s="220"/>
    </row>
    <row r="30" spans="1:23" ht="22.5">
      <c r="A30" s="69" t="s">
        <v>191</v>
      </c>
      <c r="B30" s="65" t="s">
        <v>181</v>
      </c>
      <c r="D30" s="104" t="s">
        <v>192</v>
      </c>
      <c r="E30" s="109" t="s">
        <v>181</v>
      </c>
      <c r="F30" s="104" t="s">
        <v>129</v>
      </c>
      <c r="G30" s="122">
        <v>15.771000000000001</v>
      </c>
      <c r="H30" s="122">
        <v>15.775</v>
      </c>
      <c r="I30" s="122">
        <v>15.7706</v>
      </c>
      <c r="J30" s="122">
        <v>17.462399999999999</v>
      </c>
      <c r="K30" s="122">
        <v>16.828900000000001</v>
      </c>
      <c r="L30" s="122">
        <v>15.7981</v>
      </c>
      <c r="M30" s="122">
        <v>15.8704</v>
      </c>
      <c r="N30" s="122">
        <v>14.4618</v>
      </c>
      <c r="O30" s="122">
        <v>14.2662</v>
      </c>
      <c r="P30" s="122">
        <v>14.536199999999999</v>
      </c>
      <c r="Q30" s="122">
        <v>15.893000000000001</v>
      </c>
      <c r="R30" s="122">
        <v>15.3207</v>
      </c>
      <c r="S30" s="122">
        <v>16.0701</v>
      </c>
      <c r="T30" s="122">
        <v>16.433199999999999</v>
      </c>
      <c r="U30" s="122">
        <v>16.306699999999999</v>
      </c>
      <c r="V30" s="120">
        <f>SUM(J30:U30)/12</f>
        <v>15.770641666666664</v>
      </c>
      <c r="W30" s="220"/>
    </row>
    <row r="31" spans="1:23">
      <c r="A31" s="69" t="s">
        <v>150</v>
      </c>
      <c r="B31" s="65" t="s">
        <v>193</v>
      </c>
      <c r="D31" s="104" t="s">
        <v>194</v>
      </c>
      <c r="E31" s="105" t="s">
        <v>195</v>
      </c>
      <c r="F31" s="108" t="s">
        <v>129</v>
      </c>
      <c r="G31" s="121">
        <f t="shared" ref="G31:V31" si="8">SUM(G32:G33)</f>
        <v>18.73</v>
      </c>
      <c r="H31" s="121">
        <f t="shared" si="8"/>
        <v>18.684999999999999</v>
      </c>
      <c r="I31" s="121">
        <f t="shared" si="8"/>
        <v>18.73</v>
      </c>
      <c r="J31" s="121">
        <f t="shared" si="8"/>
        <v>21.318999999999999</v>
      </c>
      <c r="K31" s="121">
        <f t="shared" si="8"/>
        <v>21.105399999999999</v>
      </c>
      <c r="L31" s="121">
        <f t="shared" si="8"/>
        <v>19.948499999999999</v>
      </c>
      <c r="M31" s="121">
        <f t="shared" si="8"/>
        <v>18.122699999999998</v>
      </c>
      <c r="N31" s="121">
        <f t="shared" si="8"/>
        <v>16.0383</v>
      </c>
      <c r="O31" s="121">
        <f t="shared" si="8"/>
        <v>16.032499999999999</v>
      </c>
      <c r="P31" s="121">
        <f t="shared" si="8"/>
        <v>16.547499999999999</v>
      </c>
      <c r="Q31" s="121">
        <f t="shared" si="8"/>
        <v>17.659600000000001</v>
      </c>
      <c r="R31" s="121">
        <f t="shared" si="8"/>
        <v>16.887</v>
      </c>
      <c r="S31" s="121">
        <f t="shared" si="8"/>
        <v>19.283300000000001</v>
      </c>
      <c r="T31" s="121">
        <f t="shared" si="8"/>
        <v>20.466000000000001</v>
      </c>
      <c r="U31" s="121">
        <f t="shared" si="8"/>
        <v>21.35</v>
      </c>
      <c r="V31" s="121">
        <f t="shared" si="8"/>
        <v>18.729983333333333</v>
      </c>
      <c r="W31" s="221"/>
    </row>
    <row r="32" spans="1:23">
      <c r="A32" s="69" t="s">
        <v>196</v>
      </c>
      <c r="B32" s="65" t="s">
        <v>169</v>
      </c>
      <c r="D32" s="104" t="s">
        <v>197</v>
      </c>
      <c r="E32" s="106" t="s">
        <v>169</v>
      </c>
      <c r="F32" s="108" t="s">
        <v>129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0">
        <f>SUM(J32:U32)/12</f>
        <v>0</v>
      </c>
      <c r="W32" s="220"/>
    </row>
    <row r="33" spans="1:23" ht="12" customHeight="1">
      <c r="A33" s="69" t="s">
        <v>198</v>
      </c>
      <c r="B33" s="65" t="s">
        <v>199</v>
      </c>
      <c r="D33" s="104" t="s">
        <v>200</v>
      </c>
      <c r="E33" s="176" t="str">
        <f>"сторонних потребителей (субабонентов)"&amp;IF(regionException_flag = 1, ", в т.ч.","")</f>
        <v>сторонних потребителей (субабонентов)</v>
      </c>
      <c r="F33" s="108" t="s">
        <v>129</v>
      </c>
      <c r="G33" s="121">
        <f>Субабоненты!H13</f>
        <v>18.73</v>
      </c>
      <c r="H33" s="121">
        <f>Субабоненты!I13</f>
        <v>18.684999999999999</v>
      </c>
      <c r="I33" s="121">
        <f>Субабоненты!J13</f>
        <v>18.73</v>
      </c>
      <c r="J33" s="121">
        <f>Субабоненты!K13</f>
        <v>21.318999999999999</v>
      </c>
      <c r="K33" s="121">
        <f>Субабоненты!L13</f>
        <v>21.105399999999999</v>
      </c>
      <c r="L33" s="121">
        <f>Субабоненты!M13</f>
        <v>19.948499999999999</v>
      </c>
      <c r="M33" s="121">
        <f>Субабоненты!N13</f>
        <v>18.122699999999998</v>
      </c>
      <c r="N33" s="121">
        <f>Субабоненты!O13</f>
        <v>16.0383</v>
      </c>
      <c r="O33" s="121">
        <f>Субабоненты!P13</f>
        <v>16.032499999999999</v>
      </c>
      <c r="P33" s="121">
        <f>Субабоненты!Q13</f>
        <v>16.547499999999999</v>
      </c>
      <c r="Q33" s="121">
        <f>Субабоненты!R13</f>
        <v>17.659600000000001</v>
      </c>
      <c r="R33" s="121">
        <f>Субабоненты!S13</f>
        <v>16.887</v>
      </c>
      <c r="S33" s="121">
        <f>Субабоненты!T13</f>
        <v>19.283300000000001</v>
      </c>
      <c r="T33" s="121">
        <f>Субабоненты!U13</f>
        <v>20.466000000000001</v>
      </c>
      <c r="U33" s="121">
        <f>Субабоненты!V13</f>
        <v>21.35</v>
      </c>
      <c r="V33" s="121">
        <f>Субабоненты!W13</f>
        <v>18.729983333333333</v>
      </c>
      <c r="W33" s="221"/>
    </row>
    <row r="34" spans="1:23" s="264" customFormat="1" hidden="1">
      <c r="A34" s="256"/>
      <c r="B34" s="54"/>
      <c r="C34" s="257"/>
      <c r="D34" s="263"/>
      <c r="E34" s="177"/>
      <c r="F34" s="167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0"/>
      <c r="W34" s="220"/>
    </row>
    <row r="35" spans="1:23" s="68" customFormat="1" ht="11.25" hidden="1">
      <c r="A35" s="69"/>
      <c r="B35" s="65"/>
      <c r="C35" s="66"/>
      <c r="D35" s="230" t="s">
        <v>263</v>
      </c>
      <c r="E35" s="226"/>
      <c r="F35" s="227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9"/>
      <c r="W35" s="229"/>
    </row>
    <row r="36" spans="1:23" s="261" customFormat="1" ht="11.25" hidden="1">
      <c r="A36" s="256"/>
      <c r="B36" s="54"/>
      <c r="C36" s="257"/>
      <c r="D36" s="258"/>
      <c r="E36" s="81"/>
      <c r="F36" s="259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</row>
    <row r="37" spans="1:23" s="261" customFormat="1" ht="11.25" hidden="1">
      <c r="A37" s="256"/>
      <c r="B37" s="54"/>
      <c r="C37" s="257"/>
      <c r="D37" s="258"/>
      <c r="E37" s="81"/>
      <c r="F37" s="259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</row>
    <row r="38" spans="1:23" ht="3" customHeight="1">
      <c r="A38" s="69"/>
      <c r="B38" s="65"/>
      <c r="E38" s="82"/>
    </row>
    <row r="39" spans="1:23" ht="20.25" customHeight="1">
      <c r="A39" s="69"/>
      <c r="B39" s="65"/>
      <c r="D39" s="300" t="s">
        <v>264</v>
      </c>
      <c r="E39" s="300"/>
      <c r="F39" s="300"/>
      <c r="G39" s="300"/>
      <c r="H39" s="83"/>
      <c r="I39" s="83"/>
      <c r="J39" s="83"/>
      <c r="M39" s="297"/>
      <c r="N39" s="297"/>
      <c r="O39" s="297"/>
      <c r="P39" s="297"/>
    </row>
    <row r="40" spans="1:23">
      <c r="A40" s="69"/>
      <c r="B40" s="65"/>
      <c r="E40" s="84"/>
      <c r="F40" s="85"/>
      <c r="G40" s="86"/>
      <c r="H40" s="86"/>
      <c r="I40" s="86"/>
      <c r="J40" s="86"/>
    </row>
    <row r="41" spans="1:23" ht="19.5" customHeight="1">
      <c r="A41" s="69"/>
      <c r="B41" s="65"/>
      <c r="D41" s="300" t="s">
        <v>130</v>
      </c>
      <c r="E41" s="300"/>
      <c r="F41" s="300"/>
      <c r="G41" s="300"/>
      <c r="H41" s="300"/>
      <c r="I41" s="300"/>
      <c r="J41" s="300"/>
      <c r="K41" s="300"/>
      <c r="M41" s="297"/>
      <c r="N41" s="297"/>
      <c r="O41" s="297"/>
      <c r="P41" s="297"/>
    </row>
    <row r="42" spans="1:23">
      <c r="D42" s="299"/>
      <c r="E42" s="299"/>
      <c r="F42" s="299"/>
      <c r="G42" s="299"/>
      <c r="H42" s="88"/>
      <c r="I42" s="88"/>
      <c r="J42" s="88"/>
    </row>
    <row r="43" spans="1:23">
      <c r="E43" s="89"/>
    </row>
  </sheetData>
  <sheetProtection password="BC0D" sheet="1" objects="1" scenarios="1" formatColumns="0" formatRows="0"/>
  <mergeCells count="6">
    <mergeCell ref="M41:P41"/>
    <mergeCell ref="M39:P39"/>
    <mergeCell ref="D8:J8"/>
    <mergeCell ref="D42:G42"/>
    <mergeCell ref="D41:K41"/>
    <mergeCell ref="D39:G39"/>
  </mergeCells>
  <phoneticPr fontId="1" type="noConversion"/>
  <dataValidations count="1">
    <dataValidation type="decimal" allowBlank="1" showInputMessage="1" showErrorMessage="1" sqref="G14:W37 G12:W12">
      <formula1>0</formula1>
      <formula2>1000000000000000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46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0"/>
  </sheetPr>
  <dimension ref="A1:K43"/>
  <sheetViews>
    <sheetView showGridLines="0" topLeftCell="C7" zoomScaleNormal="100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/>
    </sheetView>
  </sheetViews>
  <sheetFormatPr defaultColWidth="14.140625" defaultRowHeight="12"/>
  <cols>
    <col min="1" max="1" width="14.140625" style="87" hidden="1" customWidth="1"/>
    <col min="2" max="2" width="14.140625" style="47" hidden="1" customWidth="1"/>
    <col min="3" max="3" width="3.7109375" style="66" customWidth="1"/>
    <col min="4" max="4" width="7.140625" style="67" customWidth="1"/>
    <col min="5" max="5" width="41.85546875" style="68" customWidth="1"/>
    <col min="6" max="6" width="9.85546875" style="68" customWidth="1"/>
    <col min="7" max="10" width="10.7109375" style="68" customWidth="1"/>
    <col min="11" max="11" width="14.140625" style="68" customWidth="1"/>
    <col min="12" max="16384" width="14.140625" style="48"/>
  </cols>
  <sheetData>
    <row r="1" spans="1:11" s="57" customFormat="1" hidden="1">
      <c r="A1" s="50"/>
      <c r="B1" s="51">
        <v>0</v>
      </c>
      <c r="C1" s="52">
        <v>0</v>
      </c>
      <c r="D1" s="52">
        <v>0</v>
      </c>
      <c r="E1" s="53">
        <f>god</f>
        <v>2023</v>
      </c>
      <c r="F1" s="54"/>
      <c r="G1" s="55" t="s">
        <v>5</v>
      </c>
      <c r="H1" s="56" t="s">
        <v>5</v>
      </c>
      <c r="I1" s="56" t="s">
        <v>5</v>
      </c>
      <c r="J1" s="56" t="s">
        <v>128</v>
      </c>
      <c r="K1" s="54"/>
    </row>
    <row r="2" spans="1:11" s="59" customFormat="1" ht="11.25" hidden="1">
      <c r="A2" s="58"/>
      <c r="D2" s="60"/>
      <c r="G2" s="61">
        <f>$E$1-2</f>
        <v>2021</v>
      </c>
      <c r="H2" s="61">
        <f>$E$1-2</f>
        <v>2021</v>
      </c>
      <c r="I2" s="61">
        <f>$E$1-1</f>
        <v>2022</v>
      </c>
      <c r="J2" s="61">
        <f>$E$1</f>
        <v>2023</v>
      </c>
    </row>
    <row r="3" spans="1:11" s="56" customFormat="1" ht="11.25" hidden="1">
      <c r="A3" s="62"/>
      <c r="D3" s="63"/>
      <c r="G3" s="56" t="s">
        <v>159</v>
      </c>
      <c r="H3" s="56" t="s">
        <v>160</v>
      </c>
      <c r="I3" s="56" t="s">
        <v>159</v>
      </c>
      <c r="J3" s="56" t="s">
        <v>159</v>
      </c>
    </row>
    <row r="4" spans="1:11" s="68" customFormat="1" ht="11.25" hidden="1">
      <c r="A4" s="64"/>
      <c r="B4" s="65"/>
      <c r="C4" s="66"/>
      <c r="D4" s="67"/>
    </row>
    <row r="5" spans="1:11" s="68" customFormat="1" ht="11.25" hidden="1">
      <c r="A5" s="64"/>
      <c r="B5" s="65"/>
      <c r="C5" s="66"/>
      <c r="D5" s="67"/>
    </row>
    <row r="6" spans="1:11" s="68" customFormat="1" ht="11.25" hidden="1">
      <c r="A6" s="69"/>
      <c r="B6" s="65"/>
      <c r="C6" s="66"/>
      <c r="D6" s="67"/>
    </row>
    <row r="7" spans="1:11" s="74" customFormat="1" ht="11.25">
      <c r="A7" s="70"/>
      <c r="B7" s="71"/>
      <c r="C7" s="72"/>
      <c r="D7" s="73"/>
    </row>
    <row r="8" spans="1:11" s="68" customFormat="1" ht="29.25" customHeight="1">
      <c r="A8" s="69"/>
      <c r="B8" s="65"/>
      <c r="C8" s="75"/>
      <c r="D8" s="298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 &amp; " (поквартально)"</f>
        <v>Предложения МУП г.Россошь "ГЭС" по технологическому расходу электроэнергии (мощности) - потерям в электрических сетях на 2023 год в регионе: Воронежская область (поквартально)</v>
      </c>
      <c r="E8" s="298"/>
      <c r="F8" s="298"/>
      <c r="G8" s="298"/>
      <c r="H8" s="298"/>
      <c r="I8" s="298"/>
      <c r="J8" s="298"/>
      <c r="K8" s="76"/>
    </row>
    <row r="9" spans="1:11" s="81" customFormat="1" ht="3" customHeight="1">
      <c r="A9" s="77"/>
      <c r="B9" s="78"/>
      <c r="C9" s="79"/>
      <c r="D9" s="80"/>
      <c r="E9" s="80"/>
      <c r="F9" s="80"/>
      <c r="G9" s="80"/>
      <c r="H9" s="80"/>
      <c r="I9" s="80"/>
      <c r="J9" s="80"/>
    </row>
    <row r="10" spans="1:11" s="68" customFormat="1" ht="52.5" customHeight="1">
      <c r="A10" s="69"/>
      <c r="B10" s="65"/>
      <c r="C10" s="66"/>
      <c r="D10" s="166" t="s">
        <v>8</v>
      </c>
      <c r="E10" s="166" t="s">
        <v>162</v>
      </c>
      <c r="F10" s="167" t="s">
        <v>163</v>
      </c>
      <c r="G10" s="168" t="str">
        <f>"I квартал " &amp; god</f>
        <v>I квартал 2023</v>
      </c>
      <c r="H10" s="168" t="str">
        <f>"II квартал " &amp; god</f>
        <v>II квартал 2023</v>
      </c>
      <c r="I10" s="168" t="str">
        <f>"III квартал " &amp; god</f>
        <v>III квартал 2023</v>
      </c>
      <c r="J10" s="168" t="str">
        <f>"IV квартал " &amp; god</f>
        <v>IV квартал 2023</v>
      </c>
    </row>
    <row r="11" spans="1:11" s="68" customFormat="1" ht="11.25">
      <c r="A11" s="69"/>
      <c r="B11" s="65"/>
      <c r="C11" s="66"/>
      <c r="D11" s="169">
        <v>1</v>
      </c>
      <c r="E11" s="169">
        <v>2</v>
      </c>
      <c r="F11" s="169">
        <v>3</v>
      </c>
      <c r="G11" s="169">
        <v>4</v>
      </c>
      <c r="H11" s="169">
        <v>5</v>
      </c>
      <c r="I11" s="169">
        <v>6</v>
      </c>
      <c r="J11" s="169">
        <v>7</v>
      </c>
    </row>
    <row r="12" spans="1:11" s="68" customFormat="1" ht="11.25">
      <c r="A12" s="69"/>
      <c r="B12" s="65"/>
      <c r="C12" s="66"/>
      <c r="D12" s="230" t="s">
        <v>262</v>
      </c>
      <c r="E12" s="226"/>
      <c r="F12" s="227"/>
      <c r="G12" s="228"/>
      <c r="H12" s="228"/>
      <c r="I12" s="228"/>
      <c r="J12" s="228"/>
    </row>
    <row r="13" spans="1:11" s="68" customFormat="1" ht="11.25">
      <c r="A13" s="69"/>
      <c r="B13" s="65"/>
      <c r="C13" s="66"/>
      <c r="D13" s="223"/>
      <c r="E13" s="223" t="s">
        <v>151</v>
      </c>
      <c r="F13" s="224"/>
      <c r="G13" s="225"/>
      <c r="H13" s="225"/>
      <c r="I13" s="225"/>
      <c r="J13" s="225"/>
    </row>
    <row r="14" spans="1:11" s="68" customFormat="1" ht="11.25">
      <c r="A14" s="69" t="s">
        <v>142</v>
      </c>
      <c r="B14" s="65" t="s">
        <v>164</v>
      </c>
      <c r="C14" s="66"/>
      <c r="D14" s="104">
        <v>1</v>
      </c>
      <c r="E14" s="105" t="s">
        <v>165</v>
      </c>
      <c r="F14" s="104" t="s">
        <v>114</v>
      </c>
      <c r="G14" s="120">
        <f>SUM('Форма 3.1'!J14:L14)</f>
        <v>34.407499999999999</v>
      </c>
      <c r="H14" s="120">
        <f>SUM('Форма 3.1'!M14:O14)</f>
        <v>28.700600000000001</v>
      </c>
      <c r="I14" s="120">
        <f>SUM('Форма 3.1'!P14:R14)</f>
        <v>28.341699999999999</v>
      </c>
      <c r="J14" s="120">
        <f>SUM('Форма 3.1'!S14:U14)</f>
        <v>33.6815</v>
      </c>
    </row>
    <row r="15" spans="1:11" s="68" customFormat="1" ht="22.5">
      <c r="A15" s="69" t="s">
        <v>143</v>
      </c>
      <c r="B15" s="65" t="s">
        <v>166</v>
      </c>
      <c r="C15" s="66"/>
      <c r="D15" s="104">
        <v>2</v>
      </c>
      <c r="E15" s="105" t="s">
        <v>167</v>
      </c>
      <c r="F15" s="104" t="s">
        <v>114</v>
      </c>
      <c r="G15" s="120">
        <f>SUM('Форма 3.1'!J15:L15)</f>
        <v>6.8729999999999993</v>
      </c>
      <c r="H15" s="120">
        <f>SUM('Форма 3.1'!M15:O15)</f>
        <v>3.0981999999999998</v>
      </c>
      <c r="I15" s="120">
        <f>SUM('Форма 3.1'!P15:R15)</f>
        <v>2.8778000000000001</v>
      </c>
      <c r="J15" s="120">
        <f>SUM('Форма 3.1'!S15:U15)</f>
        <v>6.9218000000000011</v>
      </c>
    </row>
    <row r="16" spans="1:11" s="68" customFormat="1" ht="11.25">
      <c r="A16" s="69" t="s">
        <v>168</v>
      </c>
      <c r="B16" s="65" t="s">
        <v>169</v>
      </c>
      <c r="C16" s="66"/>
      <c r="D16" s="104" t="s">
        <v>152</v>
      </c>
      <c r="E16" s="106" t="s">
        <v>169</v>
      </c>
      <c r="F16" s="104" t="s">
        <v>114</v>
      </c>
      <c r="G16" s="120">
        <f>SUM('Форма 3.1'!J16:L16)</f>
        <v>0</v>
      </c>
      <c r="H16" s="120">
        <f>SUM('Форма 3.1'!M16:O16)</f>
        <v>0</v>
      </c>
      <c r="I16" s="120">
        <f>SUM('Форма 3.1'!P16:R16)</f>
        <v>0</v>
      </c>
      <c r="J16" s="120">
        <f>SUM('Форма 3.1'!S16:U16)</f>
        <v>0</v>
      </c>
    </row>
    <row r="17" spans="1:10" ht="22.5">
      <c r="A17" s="69" t="s">
        <v>170</v>
      </c>
      <c r="B17" s="65" t="s">
        <v>171</v>
      </c>
      <c r="D17" s="104" t="s">
        <v>153</v>
      </c>
      <c r="E17" s="106" t="s">
        <v>171</v>
      </c>
      <c r="F17" s="104" t="s">
        <v>114</v>
      </c>
      <c r="G17" s="120">
        <f>SUM('Форма 3.1'!J17:L17)</f>
        <v>6.8729999999999993</v>
      </c>
      <c r="H17" s="120">
        <f>SUM('Форма 3.1'!M17:O17)</f>
        <v>3.0981999999999998</v>
      </c>
      <c r="I17" s="120">
        <f>SUM('Форма 3.1'!P17:R17)</f>
        <v>2.8778000000000001</v>
      </c>
      <c r="J17" s="120">
        <f>SUM('Форма 3.1'!S17:U17)</f>
        <v>6.9218000000000011</v>
      </c>
    </row>
    <row r="18" spans="1:10">
      <c r="A18" s="69" t="s">
        <v>144</v>
      </c>
      <c r="B18" s="65" t="s">
        <v>172</v>
      </c>
      <c r="D18" s="104">
        <v>3</v>
      </c>
      <c r="E18" s="107" t="s">
        <v>173</v>
      </c>
      <c r="F18" s="108" t="s">
        <v>174</v>
      </c>
      <c r="G18" s="121">
        <f>IF(G14=0,0,G15/G14*100)</f>
        <v>19.975296083702681</v>
      </c>
      <c r="H18" s="121">
        <f>IF(H14=0,0,H15/H14*100)</f>
        <v>10.794896273945492</v>
      </c>
      <c r="I18" s="121">
        <f>IF(I14=0,0,I15/I14*100)</f>
        <v>10.153942776897647</v>
      </c>
      <c r="J18" s="121">
        <f>IF(J14=0,0,J15/J14*100)</f>
        <v>20.550747442958304</v>
      </c>
    </row>
    <row r="19" spans="1:10">
      <c r="A19" s="69" t="s">
        <v>145</v>
      </c>
      <c r="B19" s="65" t="s">
        <v>175</v>
      </c>
      <c r="D19" s="104">
        <v>4</v>
      </c>
      <c r="E19" s="107" t="s">
        <v>176</v>
      </c>
      <c r="F19" s="104" t="s">
        <v>114</v>
      </c>
      <c r="G19" s="120">
        <f>SUM('Форма 3.1'!J19:L19)</f>
        <v>27.534499999999998</v>
      </c>
      <c r="H19" s="120">
        <f>SUM('Форма 3.1'!M19:O19)</f>
        <v>25.602399999999999</v>
      </c>
      <c r="I19" s="120">
        <f>SUM('Форма 3.1'!P19:R19)</f>
        <v>25.463900000000002</v>
      </c>
      <c r="J19" s="120">
        <f>SUM('Форма 3.1'!S19:U19)</f>
        <v>26.759699999999999</v>
      </c>
    </row>
    <row r="20" spans="1:10">
      <c r="A20" s="69" t="s">
        <v>177</v>
      </c>
      <c r="B20" s="65" t="s">
        <v>178</v>
      </c>
      <c r="D20" s="104" t="s">
        <v>179</v>
      </c>
      <c r="E20" s="109" t="s">
        <v>178</v>
      </c>
      <c r="F20" s="104" t="s">
        <v>114</v>
      </c>
      <c r="G20" s="120">
        <f>SUM('Форма 3.1'!J20:L20)</f>
        <v>0</v>
      </c>
      <c r="H20" s="120">
        <f>SUM('Форма 3.1'!M20:O20)</f>
        <v>0</v>
      </c>
      <c r="I20" s="120">
        <f>SUM('Форма 3.1'!P20:R20)</f>
        <v>0</v>
      </c>
      <c r="J20" s="120">
        <f>SUM('Форма 3.1'!S20:U20)</f>
        <v>0</v>
      </c>
    </row>
    <row r="21" spans="1:10" ht="22.5">
      <c r="A21" s="69" t="s">
        <v>180</v>
      </c>
      <c r="B21" s="65" t="s">
        <v>181</v>
      </c>
      <c r="D21" s="104" t="s">
        <v>182</v>
      </c>
      <c r="E21" s="109" t="s">
        <v>181</v>
      </c>
      <c r="F21" s="104" t="s">
        <v>114</v>
      </c>
      <c r="G21" s="120">
        <f>SUM('Форма 3.1'!J21:L21)</f>
        <v>27.534499999999998</v>
      </c>
      <c r="H21" s="120">
        <f>SUM('Форма 3.1'!M21:O21)</f>
        <v>25.602400000000003</v>
      </c>
      <c r="I21" s="120">
        <f>SUM('Форма 3.1'!P21:R21)</f>
        <v>25.463900000000002</v>
      </c>
      <c r="J21" s="120">
        <f>SUM('Форма 3.1'!S21:U21)</f>
        <v>26.759699999999999</v>
      </c>
    </row>
    <row r="22" spans="1:10">
      <c r="A22" s="69"/>
      <c r="B22" s="65"/>
      <c r="D22" s="103"/>
      <c r="E22" s="103" t="s">
        <v>154</v>
      </c>
      <c r="F22" s="110"/>
      <c r="G22" s="123"/>
      <c r="H22" s="123"/>
      <c r="I22" s="123"/>
      <c r="J22" s="123"/>
    </row>
    <row r="23" spans="1:10">
      <c r="A23" s="69" t="s">
        <v>146</v>
      </c>
      <c r="B23" s="65" t="s">
        <v>164</v>
      </c>
      <c r="D23" s="104" t="s">
        <v>111</v>
      </c>
      <c r="E23" s="105" t="s">
        <v>165</v>
      </c>
      <c r="F23" s="104" t="s">
        <v>129</v>
      </c>
      <c r="G23" s="120">
        <f>SUM('Форма 3.1'!J23:L23)/3</f>
        <v>20.790966666666666</v>
      </c>
      <c r="H23" s="120">
        <f>SUM('Форма 3.1'!M23:O23)/3</f>
        <v>16.731166666666667</v>
      </c>
      <c r="I23" s="120">
        <f>SUM('Форма 3.1'!P23:R23)/3</f>
        <v>17.031366666666667</v>
      </c>
      <c r="J23" s="120">
        <f>SUM('Форма 3.1'!S23:U23)/3</f>
        <v>20.366433333333337</v>
      </c>
    </row>
    <row r="24" spans="1:10" ht="22.5">
      <c r="A24" s="69" t="s">
        <v>147</v>
      </c>
      <c r="B24" s="65" t="s">
        <v>166</v>
      </c>
      <c r="D24" s="104" t="s">
        <v>112</v>
      </c>
      <c r="E24" s="105" t="s">
        <v>167</v>
      </c>
      <c r="F24" s="104" t="s">
        <v>129</v>
      </c>
      <c r="G24" s="120">
        <f>SUM('Форма 3.1'!J24:L24)/3</f>
        <v>4.0945333333333336</v>
      </c>
      <c r="H24" s="120">
        <f>SUM('Форма 3.1'!M24:O24)/3</f>
        <v>1.8650333333333335</v>
      </c>
      <c r="I24" s="120">
        <f>SUM('Форма 3.1'!P24:R24)/3</f>
        <v>1.7813999999999999</v>
      </c>
      <c r="J24" s="120">
        <f>SUM('Форма 3.1'!S24:U24)/3</f>
        <v>4.0964333333333336</v>
      </c>
    </row>
    <row r="25" spans="1:10">
      <c r="A25" s="69" t="s">
        <v>183</v>
      </c>
      <c r="B25" s="65" t="s">
        <v>169</v>
      </c>
      <c r="D25" s="104" t="s">
        <v>184</v>
      </c>
      <c r="E25" s="106" t="s">
        <v>169</v>
      </c>
      <c r="F25" s="104" t="s">
        <v>129</v>
      </c>
      <c r="G25" s="120">
        <f>SUM('Форма 3.1'!J25:L25)/3</f>
        <v>0</v>
      </c>
      <c r="H25" s="120">
        <f>SUM('Форма 3.1'!M25:O25)/3</f>
        <v>0</v>
      </c>
      <c r="I25" s="120">
        <f>SUM('Форма 3.1'!P25:R25)/3</f>
        <v>0</v>
      </c>
      <c r="J25" s="120">
        <f>SUM('Форма 3.1'!S25:U25)/3</f>
        <v>0</v>
      </c>
    </row>
    <row r="26" spans="1:10" ht="22.5">
      <c r="A26" s="69" t="s">
        <v>185</v>
      </c>
      <c r="B26" s="65" t="s">
        <v>171</v>
      </c>
      <c r="D26" s="104" t="s">
        <v>186</v>
      </c>
      <c r="E26" s="106" t="s">
        <v>171</v>
      </c>
      <c r="F26" s="104" t="s">
        <v>129</v>
      </c>
      <c r="G26" s="120">
        <f>SUM('Форма 3.1'!J26:L26)/3</f>
        <v>4.0945333333333336</v>
      </c>
      <c r="H26" s="120">
        <f>SUM('Форма 3.1'!M26:O26)/3</f>
        <v>1.8650333333333335</v>
      </c>
      <c r="I26" s="120">
        <f>SUM('Форма 3.1'!P26:R26)/3</f>
        <v>1.7813999999999999</v>
      </c>
      <c r="J26" s="120">
        <f>SUM('Форма 3.1'!S26:U26)/3</f>
        <v>4.0964333333333336</v>
      </c>
    </row>
    <row r="27" spans="1:10">
      <c r="A27" s="69" t="s">
        <v>148</v>
      </c>
      <c r="B27" s="65" t="s">
        <v>172</v>
      </c>
      <c r="D27" s="104" t="s">
        <v>113</v>
      </c>
      <c r="E27" s="107" t="s">
        <v>173</v>
      </c>
      <c r="F27" s="108" t="s">
        <v>174</v>
      </c>
      <c r="G27" s="121">
        <f>IF(G23=0,0,G24/G23*100)</f>
        <v>19.693809330654823</v>
      </c>
      <c r="H27" s="121">
        <f>IF(H23=0,0,H24/H23*100)</f>
        <v>11.147060874416011</v>
      </c>
      <c r="I27" s="121">
        <f>IF(I23=0,0,I24/I23*100)</f>
        <v>10.45952468093185</v>
      </c>
      <c r="J27" s="121">
        <f>IF(J23=0,0,J24/J23*100)</f>
        <v>20.113651056558748</v>
      </c>
    </row>
    <row r="28" spans="1:10">
      <c r="A28" s="69" t="s">
        <v>149</v>
      </c>
      <c r="B28" s="65" t="s">
        <v>175</v>
      </c>
      <c r="D28" s="104" t="s">
        <v>187</v>
      </c>
      <c r="E28" s="107" t="s">
        <v>188</v>
      </c>
      <c r="F28" s="104" t="s">
        <v>129</v>
      </c>
      <c r="G28" s="120">
        <f>SUM('Форма 3.1'!J28:L28)/3</f>
        <v>16.696433333333331</v>
      </c>
      <c r="H28" s="120">
        <f>SUM('Форма 3.1'!M28:O28)/3</f>
        <v>14.866133333333332</v>
      </c>
      <c r="I28" s="120">
        <f>SUM('Форма 3.1'!P28:R28)/3</f>
        <v>15.249966666666667</v>
      </c>
      <c r="J28" s="120">
        <f>SUM('Форма 3.1'!S28:U28)/3</f>
        <v>16.27</v>
      </c>
    </row>
    <row r="29" spans="1:10">
      <c r="A29" s="69" t="s">
        <v>189</v>
      </c>
      <c r="B29" s="65" t="s">
        <v>178</v>
      </c>
      <c r="D29" s="104" t="s">
        <v>190</v>
      </c>
      <c r="E29" s="109" t="s">
        <v>178</v>
      </c>
      <c r="F29" s="104" t="s">
        <v>129</v>
      </c>
      <c r="G29" s="120">
        <f>SUM('Форма 3.1'!J29:L29)/3</f>
        <v>0</v>
      </c>
      <c r="H29" s="120">
        <f>SUM('Форма 3.1'!M29:O29)/3</f>
        <v>0</v>
      </c>
      <c r="I29" s="120">
        <f>SUM('Форма 3.1'!P29:R29)/3</f>
        <v>0</v>
      </c>
      <c r="J29" s="120">
        <f>SUM('Форма 3.1'!S29:U29)/3</f>
        <v>0</v>
      </c>
    </row>
    <row r="30" spans="1:10" ht="22.5">
      <c r="A30" s="69" t="s">
        <v>191</v>
      </c>
      <c r="B30" s="65" t="s">
        <v>181</v>
      </c>
      <c r="D30" s="104" t="s">
        <v>192</v>
      </c>
      <c r="E30" s="109" t="s">
        <v>181</v>
      </c>
      <c r="F30" s="104" t="s">
        <v>129</v>
      </c>
      <c r="G30" s="120">
        <f>SUM('Форма 3.1'!J30:L30)/3</f>
        <v>16.696466666666666</v>
      </c>
      <c r="H30" s="120">
        <f>SUM('Форма 3.1'!M30:O30)/3</f>
        <v>14.866133333333332</v>
      </c>
      <c r="I30" s="120">
        <f>SUM('Форма 3.1'!P30:R30)/3</f>
        <v>15.249966666666667</v>
      </c>
      <c r="J30" s="120">
        <f>SUM('Форма 3.1'!S30:U30)/3</f>
        <v>16.27</v>
      </c>
    </row>
    <row r="31" spans="1:10">
      <c r="A31" s="69" t="s">
        <v>150</v>
      </c>
      <c r="B31" s="65" t="s">
        <v>193</v>
      </c>
      <c r="D31" s="104" t="s">
        <v>194</v>
      </c>
      <c r="E31" s="105" t="s">
        <v>195</v>
      </c>
      <c r="F31" s="108" t="s">
        <v>129</v>
      </c>
      <c r="G31" s="120">
        <f>SUM('Форма 3.1'!J31:L31)/3</f>
        <v>20.790966666666666</v>
      </c>
      <c r="H31" s="120">
        <f>SUM('Форма 3.1'!M31:O31)/3</f>
        <v>16.731166666666667</v>
      </c>
      <c r="I31" s="120">
        <f>SUM('Форма 3.1'!P31:R31)/3</f>
        <v>17.031366666666667</v>
      </c>
      <c r="J31" s="120">
        <f>SUM('Форма 3.1'!S31:U31)/3</f>
        <v>20.366433333333337</v>
      </c>
    </row>
    <row r="32" spans="1:10">
      <c r="A32" s="69" t="s">
        <v>196</v>
      </c>
      <c r="B32" s="65" t="s">
        <v>169</v>
      </c>
      <c r="D32" s="104" t="s">
        <v>197</v>
      </c>
      <c r="E32" s="106" t="s">
        <v>169</v>
      </c>
      <c r="F32" s="108" t="s">
        <v>129</v>
      </c>
      <c r="G32" s="120">
        <f>SUM('Форма 3.1'!J32:L32)/3</f>
        <v>0</v>
      </c>
      <c r="H32" s="120">
        <f>SUM('Форма 3.1'!M32:O32)/3</f>
        <v>0</v>
      </c>
      <c r="I32" s="120">
        <f>SUM('Форма 3.1'!P32:R32)/3</f>
        <v>0</v>
      </c>
      <c r="J32" s="120">
        <f>SUM('Форма 3.1'!S32:U32)/3</f>
        <v>0</v>
      </c>
    </row>
    <row r="33" spans="1:11" ht="22.5" customHeight="1">
      <c r="A33" s="69" t="s">
        <v>198</v>
      </c>
      <c r="B33" s="65" t="s">
        <v>199</v>
      </c>
      <c r="D33" s="104" t="s">
        <v>200</v>
      </c>
      <c r="E33" s="176" t="str">
        <f>"сторонних потребителей (субабонентов)"&amp;IF(regionException_flag = 1, ", в т.ч.","")</f>
        <v>сторонних потребителей (субабонентов)</v>
      </c>
      <c r="F33" s="108" t="s">
        <v>129</v>
      </c>
      <c r="G33" s="120">
        <f>SUM('Форма 3.1'!J33:L33)/3</f>
        <v>20.790966666666666</v>
      </c>
      <c r="H33" s="120">
        <f>SUM('Форма 3.1'!M33:O33)/3</f>
        <v>16.731166666666667</v>
      </c>
      <c r="I33" s="120">
        <f>SUM('Форма 3.1'!P33:R33)/3</f>
        <v>17.031366666666667</v>
      </c>
      <c r="J33" s="120">
        <f>SUM('Форма 3.1'!S33:U33)/3</f>
        <v>20.366433333333337</v>
      </c>
    </row>
    <row r="34" spans="1:11" s="264" customFormat="1" hidden="1">
      <c r="A34" s="256"/>
      <c r="B34" s="54"/>
      <c r="C34" s="257"/>
      <c r="D34" s="263"/>
      <c r="E34" s="177"/>
      <c r="F34" s="167"/>
      <c r="G34" s="220"/>
      <c r="H34" s="220"/>
      <c r="I34" s="220"/>
      <c r="J34" s="220"/>
      <c r="K34" s="261"/>
    </row>
    <row r="35" spans="1:11" s="68" customFormat="1" ht="11.25" hidden="1">
      <c r="A35" s="69"/>
      <c r="B35" s="65"/>
      <c r="C35" s="66"/>
      <c r="D35" s="230" t="s">
        <v>263</v>
      </c>
      <c r="E35" s="226"/>
      <c r="F35" s="227"/>
      <c r="G35" s="228"/>
      <c r="H35" s="228"/>
      <c r="I35" s="228"/>
      <c r="J35" s="228"/>
    </row>
    <row r="36" spans="1:11" ht="12" hidden="1" customHeight="1">
      <c r="A36" s="69"/>
      <c r="B36" s="65"/>
    </row>
    <row r="37" spans="1:11" ht="12" hidden="1" customHeight="1">
      <c r="A37" s="69"/>
      <c r="B37" s="65"/>
    </row>
    <row r="38" spans="1:11" ht="3" customHeight="1">
      <c r="A38" s="69"/>
      <c r="B38" s="65"/>
    </row>
    <row r="39" spans="1:11" ht="20.25" customHeight="1">
      <c r="A39" s="69"/>
      <c r="B39" s="65"/>
      <c r="D39" s="300" t="s">
        <v>264</v>
      </c>
      <c r="E39" s="300"/>
      <c r="F39" s="301"/>
      <c r="G39" s="297"/>
      <c r="H39" s="297"/>
      <c r="I39" s="297"/>
      <c r="J39" s="297"/>
    </row>
    <row r="40" spans="1:11">
      <c r="A40" s="69"/>
      <c r="B40" s="65"/>
      <c r="E40" s="84"/>
      <c r="F40" s="85"/>
      <c r="G40" s="86"/>
      <c r="H40" s="86"/>
      <c r="I40" s="86"/>
      <c r="J40" s="86"/>
    </row>
    <row r="41" spans="1:11" ht="22.5" customHeight="1">
      <c r="A41" s="69"/>
      <c r="B41" s="65"/>
      <c r="D41" s="300" t="s">
        <v>130</v>
      </c>
      <c r="E41" s="300"/>
      <c r="F41" s="301"/>
      <c r="G41" s="297"/>
      <c r="H41" s="297"/>
      <c r="I41" s="297"/>
      <c r="J41" s="297"/>
    </row>
    <row r="42" spans="1:11">
      <c r="D42" s="299"/>
      <c r="E42" s="299"/>
      <c r="F42" s="299"/>
      <c r="G42" s="299"/>
      <c r="H42" s="88"/>
      <c r="I42" s="88"/>
      <c r="J42" s="88"/>
    </row>
    <row r="43" spans="1:11">
      <c r="E43" s="89"/>
    </row>
  </sheetData>
  <sheetProtection password="BC0D" sheet="1" objects="1" scenarios="1" formatColumns="0" formatRows="0"/>
  <mergeCells count="6">
    <mergeCell ref="D8:J8"/>
    <mergeCell ref="D42:G42"/>
    <mergeCell ref="G39:J39"/>
    <mergeCell ref="G41:J41"/>
    <mergeCell ref="D39:F39"/>
    <mergeCell ref="D41:F41"/>
  </mergeCells>
  <phoneticPr fontId="1" type="noConversion"/>
  <dataValidations count="1">
    <dataValidation type="decimal" allowBlank="1" showInputMessage="1" showErrorMessage="1" sqref="G12:J12 G14:J35">
      <formula1>0</formula1>
      <formula2>1000000000000000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46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indexed="30"/>
  </sheetPr>
  <dimension ref="A1:AU23"/>
  <sheetViews>
    <sheetView showGridLines="0" topLeftCell="C7" workbookViewId="0"/>
  </sheetViews>
  <sheetFormatPr defaultColWidth="14.140625" defaultRowHeight="12"/>
  <cols>
    <col min="1" max="1" width="14.140625" style="87" hidden="1" customWidth="1"/>
    <col min="2" max="2" width="14.140625" style="47" hidden="1" customWidth="1"/>
    <col min="3" max="3" width="3.7109375" style="66" customWidth="1"/>
    <col min="4" max="4" width="7.140625" style="67" customWidth="1"/>
    <col min="5" max="5" width="42.140625" style="68" customWidth="1"/>
    <col min="6" max="6" width="9.85546875" style="68" customWidth="1"/>
    <col min="7" max="19" width="10.7109375" style="68" customWidth="1"/>
    <col min="20" max="32" width="10.7109375" style="68" hidden="1" customWidth="1"/>
    <col min="33" max="45" width="10.7109375" style="68" customWidth="1"/>
    <col min="46" max="46" width="35.42578125" style="68" hidden="1" customWidth="1"/>
    <col min="47" max="16384" width="14.140625" style="48"/>
  </cols>
  <sheetData>
    <row r="1" spans="1:47" s="57" customFormat="1" hidden="1">
      <c r="A1" s="50"/>
      <c r="B1" s="51">
        <v>0</v>
      </c>
      <c r="C1" s="52">
        <v>0</v>
      </c>
      <c r="D1" s="52">
        <v>0</v>
      </c>
      <c r="E1" s="53">
        <f>god</f>
        <v>2023</v>
      </c>
      <c r="F1" s="54"/>
      <c r="G1" s="56" t="s">
        <v>128</v>
      </c>
      <c r="H1" s="56" t="s">
        <v>131</v>
      </c>
      <c r="I1" s="56" t="s">
        <v>132</v>
      </c>
      <c r="J1" s="56" t="s">
        <v>133</v>
      </c>
      <c r="K1" s="56" t="s">
        <v>134</v>
      </c>
      <c r="L1" s="56" t="s">
        <v>135</v>
      </c>
      <c r="M1" s="56" t="s">
        <v>136</v>
      </c>
      <c r="N1" s="56" t="s">
        <v>137</v>
      </c>
      <c r="O1" s="56" t="s">
        <v>138</v>
      </c>
      <c r="P1" s="56" t="s">
        <v>139</v>
      </c>
      <c r="Q1" s="56" t="s">
        <v>140</v>
      </c>
      <c r="R1" s="56" t="s">
        <v>141</v>
      </c>
      <c r="S1" s="56" t="s">
        <v>5</v>
      </c>
      <c r="T1" s="56" t="s">
        <v>128</v>
      </c>
      <c r="U1" s="56" t="s">
        <v>131</v>
      </c>
      <c r="V1" s="56" t="s">
        <v>132</v>
      </c>
      <c r="W1" s="56" t="s">
        <v>133</v>
      </c>
      <c r="X1" s="56" t="s">
        <v>134</v>
      </c>
      <c r="Y1" s="56" t="s">
        <v>135</v>
      </c>
      <c r="Z1" s="56" t="s">
        <v>136</v>
      </c>
      <c r="AA1" s="56" t="s">
        <v>137</v>
      </c>
      <c r="AB1" s="56" t="s">
        <v>138</v>
      </c>
      <c r="AC1" s="56" t="s">
        <v>139</v>
      </c>
      <c r="AD1" s="56" t="s">
        <v>140</v>
      </c>
      <c r="AE1" s="56" t="s">
        <v>141</v>
      </c>
      <c r="AF1" s="56" t="s">
        <v>5</v>
      </c>
      <c r="AG1" s="56" t="s">
        <v>128</v>
      </c>
      <c r="AH1" s="56" t="s">
        <v>131</v>
      </c>
      <c r="AI1" s="56" t="s">
        <v>132</v>
      </c>
      <c r="AJ1" s="56" t="s">
        <v>133</v>
      </c>
      <c r="AK1" s="56" t="s">
        <v>134</v>
      </c>
      <c r="AL1" s="56" t="s">
        <v>135</v>
      </c>
      <c r="AM1" s="56" t="s">
        <v>136</v>
      </c>
      <c r="AN1" s="56" t="s">
        <v>137</v>
      </c>
      <c r="AO1" s="56" t="s">
        <v>138</v>
      </c>
      <c r="AP1" s="56" t="s">
        <v>139</v>
      </c>
      <c r="AQ1" s="56" t="s">
        <v>140</v>
      </c>
      <c r="AR1" s="56" t="s">
        <v>141</v>
      </c>
      <c r="AS1" s="56" t="s">
        <v>5</v>
      </c>
      <c r="AT1" s="54"/>
    </row>
    <row r="2" spans="1:47" s="59" customFormat="1" ht="11.25" hidden="1">
      <c r="A2" s="58"/>
      <c r="D2" s="60"/>
      <c r="G2" s="61">
        <f t="shared" ref="G2:S2" si="0">$E$1</f>
        <v>2023</v>
      </c>
      <c r="H2" s="61">
        <f t="shared" si="0"/>
        <v>2023</v>
      </c>
      <c r="I2" s="61">
        <f t="shared" si="0"/>
        <v>2023</v>
      </c>
      <c r="J2" s="61">
        <f t="shared" si="0"/>
        <v>2023</v>
      </c>
      <c r="K2" s="61">
        <f t="shared" si="0"/>
        <v>2023</v>
      </c>
      <c r="L2" s="61">
        <f t="shared" si="0"/>
        <v>2023</v>
      </c>
      <c r="M2" s="61">
        <f t="shared" si="0"/>
        <v>2023</v>
      </c>
      <c r="N2" s="61">
        <f t="shared" si="0"/>
        <v>2023</v>
      </c>
      <c r="O2" s="61">
        <f t="shared" si="0"/>
        <v>2023</v>
      </c>
      <c r="P2" s="61">
        <f t="shared" si="0"/>
        <v>2023</v>
      </c>
      <c r="Q2" s="61">
        <f t="shared" si="0"/>
        <v>2023</v>
      </c>
      <c r="R2" s="61">
        <f t="shared" si="0"/>
        <v>2023</v>
      </c>
      <c r="S2" s="61">
        <f t="shared" si="0"/>
        <v>2023</v>
      </c>
      <c r="T2" s="61">
        <f t="shared" ref="T2:AF2" si="1">$E$1</f>
        <v>2023</v>
      </c>
      <c r="U2" s="61">
        <f t="shared" si="1"/>
        <v>2023</v>
      </c>
      <c r="V2" s="61">
        <f t="shared" si="1"/>
        <v>2023</v>
      </c>
      <c r="W2" s="61">
        <f t="shared" si="1"/>
        <v>2023</v>
      </c>
      <c r="X2" s="61">
        <f t="shared" si="1"/>
        <v>2023</v>
      </c>
      <c r="Y2" s="61">
        <f t="shared" si="1"/>
        <v>2023</v>
      </c>
      <c r="Z2" s="61">
        <f t="shared" si="1"/>
        <v>2023</v>
      </c>
      <c r="AA2" s="61">
        <f t="shared" si="1"/>
        <v>2023</v>
      </c>
      <c r="AB2" s="61">
        <f t="shared" si="1"/>
        <v>2023</v>
      </c>
      <c r="AC2" s="61">
        <f t="shared" si="1"/>
        <v>2023</v>
      </c>
      <c r="AD2" s="61">
        <f t="shared" si="1"/>
        <v>2023</v>
      </c>
      <c r="AE2" s="61">
        <f t="shared" si="1"/>
        <v>2023</v>
      </c>
      <c r="AF2" s="61">
        <f t="shared" si="1"/>
        <v>2023</v>
      </c>
      <c r="AG2" s="61">
        <f t="shared" ref="AG2:AS2" si="2">$E$1</f>
        <v>2023</v>
      </c>
      <c r="AH2" s="61">
        <f t="shared" si="2"/>
        <v>2023</v>
      </c>
      <c r="AI2" s="61">
        <f t="shared" si="2"/>
        <v>2023</v>
      </c>
      <c r="AJ2" s="61">
        <f t="shared" si="2"/>
        <v>2023</v>
      </c>
      <c r="AK2" s="61">
        <f t="shared" si="2"/>
        <v>2023</v>
      </c>
      <c r="AL2" s="61">
        <f t="shared" si="2"/>
        <v>2023</v>
      </c>
      <c r="AM2" s="61">
        <f t="shared" si="2"/>
        <v>2023</v>
      </c>
      <c r="AN2" s="61">
        <f t="shared" si="2"/>
        <v>2023</v>
      </c>
      <c r="AO2" s="61">
        <f t="shared" si="2"/>
        <v>2023</v>
      </c>
      <c r="AP2" s="61">
        <f t="shared" si="2"/>
        <v>2023</v>
      </c>
      <c r="AQ2" s="61">
        <f t="shared" si="2"/>
        <v>2023</v>
      </c>
      <c r="AR2" s="61">
        <f t="shared" si="2"/>
        <v>2023</v>
      </c>
      <c r="AS2" s="61">
        <f t="shared" si="2"/>
        <v>2023</v>
      </c>
    </row>
    <row r="3" spans="1:47" s="56" customFormat="1" ht="11.25" hidden="1">
      <c r="A3" s="62"/>
      <c r="D3" s="63"/>
      <c r="G3" s="56" t="s">
        <v>159</v>
      </c>
      <c r="H3" s="56" t="s">
        <v>159</v>
      </c>
      <c r="I3" s="56" t="s">
        <v>159</v>
      </c>
      <c r="J3" s="56" t="s">
        <v>159</v>
      </c>
      <c r="K3" s="56" t="s">
        <v>159</v>
      </c>
      <c r="L3" s="56" t="s">
        <v>159</v>
      </c>
      <c r="M3" s="56" t="s">
        <v>159</v>
      </c>
      <c r="N3" s="56" t="s">
        <v>159</v>
      </c>
      <c r="O3" s="56" t="s">
        <v>159</v>
      </c>
      <c r="P3" s="56" t="s">
        <v>159</v>
      </c>
      <c r="Q3" s="56" t="s">
        <v>159</v>
      </c>
      <c r="R3" s="56" t="s">
        <v>159</v>
      </c>
      <c r="S3" s="56" t="s">
        <v>159</v>
      </c>
      <c r="T3" s="56" t="s">
        <v>159</v>
      </c>
      <c r="U3" s="56" t="s">
        <v>159</v>
      </c>
      <c r="V3" s="56" t="s">
        <v>159</v>
      </c>
      <c r="W3" s="56" t="s">
        <v>159</v>
      </c>
      <c r="X3" s="56" t="s">
        <v>159</v>
      </c>
      <c r="Y3" s="56" t="s">
        <v>159</v>
      </c>
      <c r="Z3" s="56" t="s">
        <v>159</v>
      </c>
      <c r="AA3" s="56" t="s">
        <v>159</v>
      </c>
      <c r="AB3" s="56" t="s">
        <v>159</v>
      </c>
      <c r="AC3" s="56" t="s">
        <v>159</v>
      </c>
      <c r="AD3" s="56" t="s">
        <v>159</v>
      </c>
      <c r="AE3" s="56" t="s">
        <v>159</v>
      </c>
      <c r="AF3" s="56" t="s">
        <v>159</v>
      </c>
      <c r="AG3" s="56" t="s">
        <v>159</v>
      </c>
      <c r="AH3" s="56" t="s">
        <v>159</v>
      </c>
      <c r="AI3" s="56" t="s">
        <v>159</v>
      </c>
      <c r="AJ3" s="56" t="s">
        <v>159</v>
      </c>
      <c r="AK3" s="56" t="s">
        <v>159</v>
      </c>
      <c r="AL3" s="56" t="s">
        <v>159</v>
      </c>
      <c r="AM3" s="56" t="s">
        <v>159</v>
      </c>
      <c r="AN3" s="56" t="s">
        <v>159</v>
      </c>
      <c r="AO3" s="56" t="s">
        <v>159</v>
      </c>
      <c r="AP3" s="56" t="s">
        <v>159</v>
      </c>
      <c r="AQ3" s="56" t="s">
        <v>159</v>
      </c>
      <c r="AR3" s="56" t="s">
        <v>159</v>
      </c>
      <c r="AS3" s="56" t="s">
        <v>159</v>
      </c>
    </row>
    <row r="4" spans="1:47" s="68" customFormat="1" ht="11.25" hidden="1">
      <c r="A4" s="64"/>
      <c r="B4" s="65"/>
      <c r="C4" s="66"/>
      <c r="D4" s="67"/>
    </row>
    <row r="5" spans="1:47" s="68" customFormat="1" ht="11.25" hidden="1">
      <c r="A5" s="64"/>
      <c r="B5" s="65"/>
      <c r="C5" s="66"/>
      <c r="D5" s="67"/>
    </row>
    <row r="6" spans="1:47" s="68" customFormat="1" ht="11.25" hidden="1">
      <c r="A6" s="69"/>
      <c r="B6" s="65"/>
      <c r="C6" s="66"/>
      <c r="D6" s="67"/>
    </row>
    <row r="7" spans="1:47" s="74" customFormat="1" ht="11.25">
      <c r="A7" s="70"/>
      <c r="B7" s="71"/>
      <c r="C7" s="72"/>
      <c r="D7" s="233"/>
      <c r="E7" s="234"/>
      <c r="F7" s="234"/>
      <c r="G7" s="234"/>
      <c r="AS7" s="222" t="s">
        <v>161</v>
      </c>
    </row>
    <row r="8" spans="1:47" s="68" customFormat="1" ht="29.25" customHeight="1">
      <c r="A8" s="69"/>
      <c r="B8" s="65"/>
      <c r="C8" s="75"/>
      <c r="D8" s="302" t="str">
        <f>"Предложения " &amp; org &amp; " по технологическому расходу электроэнергии (мощности) - потерям в электрических сетях на "&amp; god &amp;" год в регионе: "&amp;region_name</f>
        <v>Предложения МУП г.Россошь "ГЭС" по технологическому расходу электроэнергии (мощности) - потерям в электрических сетях на 2023 год в регионе: Воронежская область</v>
      </c>
      <c r="E8" s="302"/>
      <c r="F8" s="302"/>
      <c r="G8" s="3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76"/>
    </row>
    <row r="9" spans="1:47" s="81" customFormat="1" ht="18.75" customHeight="1">
      <c r="A9" s="77"/>
      <c r="B9" s="78"/>
      <c r="C9" s="79"/>
      <c r="D9" s="235"/>
      <c r="E9" s="235"/>
      <c r="F9" s="235"/>
      <c r="G9" s="235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</row>
    <row r="10" spans="1:47" s="81" customFormat="1" ht="11.25">
      <c r="A10" s="77"/>
      <c r="B10" s="78"/>
      <c r="C10" s="79"/>
      <c r="D10" s="303" t="s">
        <v>8</v>
      </c>
      <c r="E10" s="303" t="s">
        <v>162</v>
      </c>
      <c r="F10" s="304" t="s">
        <v>163</v>
      </c>
      <c r="G10" s="306" t="s">
        <v>274</v>
      </c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6" t="s">
        <v>262</v>
      </c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6" t="s">
        <v>275</v>
      </c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5" t="s">
        <v>95</v>
      </c>
      <c r="AU10" s="250"/>
    </row>
    <row r="11" spans="1:47" s="68" customFormat="1" ht="52.5" customHeight="1">
      <c r="A11" s="69"/>
      <c r="B11" s="65"/>
      <c r="C11" s="236"/>
      <c r="D11" s="303"/>
      <c r="E11" s="303"/>
      <c r="F11" s="304"/>
      <c r="G11" s="255" t="str">
        <f t="shared" ref="G11:S11" si="3">G3&amp;" "&amp;G2&amp;" "&amp;G1</f>
        <v>План 2023 Январь</v>
      </c>
      <c r="H11" s="255" t="str">
        <f t="shared" si="3"/>
        <v>План 2023 Февраль</v>
      </c>
      <c r="I11" s="255" t="str">
        <f t="shared" si="3"/>
        <v>План 2023 Март</v>
      </c>
      <c r="J11" s="255" t="str">
        <f t="shared" si="3"/>
        <v>План 2023 Апрель</v>
      </c>
      <c r="K11" s="255" t="str">
        <f t="shared" si="3"/>
        <v>План 2023 Май</v>
      </c>
      <c r="L11" s="255" t="str">
        <f t="shared" si="3"/>
        <v>План 2023 Июнь</v>
      </c>
      <c r="M11" s="255" t="str">
        <f t="shared" si="3"/>
        <v>План 2023 Июль</v>
      </c>
      <c r="N11" s="255" t="str">
        <f t="shared" si="3"/>
        <v>План 2023 Август</v>
      </c>
      <c r="O11" s="255" t="str">
        <f t="shared" si="3"/>
        <v>План 2023 Сентябрь</v>
      </c>
      <c r="P11" s="255" t="str">
        <f t="shared" si="3"/>
        <v>План 2023 Октябрь</v>
      </c>
      <c r="Q11" s="255" t="str">
        <f t="shared" si="3"/>
        <v>План 2023 Ноябрь</v>
      </c>
      <c r="R11" s="255" t="str">
        <f t="shared" si="3"/>
        <v>План 2023 Декабрь</v>
      </c>
      <c r="S11" s="255" t="str">
        <f t="shared" si="3"/>
        <v>План 2023 Год</v>
      </c>
      <c r="T11" s="255" t="str">
        <f t="shared" ref="T11:AF11" si="4">T3&amp;" "&amp;T2&amp;" "&amp;T1</f>
        <v>План 2023 Январь</v>
      </c>
      <c r="U11" s="255" t="str">
        <f t="shared" si="4"/>
        <v>План 2023 Февраль</v>
      </c>
      <c r="V11" s="255" t="str">
        <f t="shared" si="4"/>
        <v>План 2023 Март</v>
      </c>
      <c r="W11" s="255" t="str">
        <f t="shared" si="4"/>
        <v>План 2023 Апрель</v>
      </c>
      <c r="X11" s="255" t="str">
        <f t="shared" si="4"/>
        <v>План 2023 Май</v>
      </c>
      <c r="Y11" s="255" t="str">
        <f t="shared" si="4"/>
        <v>План 2023 Июнь</v>
      </c>
      <c r="Z11" s="255" t="str">
        <f t="shared" si="4"/>
        <v>План 2023 Июль</v>
      </c>
      <c r="AA11" s="255" t="str">
        <f t="shared" si="4"/>
        <v>План 2023 Август</v>
      </c>
      <c r="AB11" s="255" t="str">
        <f t="shared" si="4"/>
        <v>План 2023 Сентябрь</v>
      </c>
      <c r="AC11" s="255" t="str">
        <f t="shared" si="4"/>
        <v>План 2023 Октябрь</v>
      </c>
      <c r="AD11" s="255" t="str">
        <f t="shared" si="4"/>
        <v>План 2023 Ноябрь</v>
      </c>
      <c r="AE11" s="255" t="str">
        <f t="shared" si="4"/>
        <v>План 2023 Декабрь</v>
      </c>
      <c r="AF11" s="255" t="str">
        <f t="shared" si="4"/>
        <v>План 2023 Год</v>
      </c>
      <c r="AG11" s="255" t="str">
        <f t="shared" ref="AG11:AS11" si="5">AG3&amp;" "&amp;AG2&amp;" "&amp;AG1</f>
        <v>План 2023 Январь</v>
      </c>
      <c r="AH11" s="255" t="str">
        <f t="shared" si="5"/>
        <v>План 2023 Февраль</v>
      </c>
      <c r="AI11" s="255" t="str">
        <f t="shared" si="5"/>
        <v>План 2023 Март</v>
      </c>
      <c r="AJ11" s="255" t="str">
        <f t="shared" si="5"/>
        <v>План 2023 Апрель</v>
      </c>
      <c r="AK11" s="255" t="str">
        <f t="shared" si="5"/>
        <v>План 2023 Май</v>
      </c>
      <c r="AL11" s="255" t="str">
        <f t="shared" si="5"/>
        <v>План 2023 Июнь</v>
      </c>
      <c r="AM11" s="255" t="str">
        <f t="shared" si="5"/>
        <v>План 2023 Июль</v>
      </c>
      <c r="AN11" s="255" t="str">
        <f t="shared" si="5"/>
        <v>План 2023 Август</v>
      </c>
      <c r="AO11" s="255" t="str">
        <f t="shared" si="5"/>
        <v>План 2023 Сентябрь</v>
      </c>
      <c r="AP11" s="255" t="str">
        <f t="shared" si="5"/>
        <v>План 2023 Октябрь</v>
      </c>
      <c r="AQ11" s="255" t="str">
        <f t="shared" si="5"/>
        <v>План 2023 Ноябрь</v>
      </c>
      <c r="AR11" s="255" t="str">
        <f t="shared" si="5"/>
        <v>План 2023 Декабрь</v>
      </c>
      <c r="AS11" s="255" t="str">
        <f t="shared" si="5"/>
        <v>План 2023 Год</v>
      </c>
      <c r="AT11" s="305"/>
      <c r="AU11" s="251"/>
    </row>
    <row r="12" spans="1:47" s="68" customFormat="1" ht="11.25">
      <c r="A12" s="69"/>
      <c r="B12" s="65"/>
      <c r="C12" s="66"/>
      <c r="D12" s="237">
        <v>1</v>
      </c>
      <c r="E12" s="237">
        <v>2</v>
      </c>
      <c r="F12" s="237">
        <v>3</v>
      </c>
      <c r="G12" s="237">
        <v>4</v>
      </c>
      <c r="H12" s="237">
        <v>5</v>
      </c>
      <c r="I12" s="237">
        <v>6</v>
      </c>
      <c r="J12" s="237">
        <v>7</v>
      </c>
      <c r="K12" s="237">
        <v>8</v>
      </c>
      <c r="L12" s="237">
        <v>9</v>
      </c>
      <c r="M12" s="237">
        <v>10</v>
      </c>
      <c r="N12" s="237">
        <v>11</v>
      </c>
      <c r="O12" s="237">
        <v>12</v>
      </c>
      <c r="P12" s="237">
        <v>13</v>
      </c>
      <c r="Q12" s="237">
        <v>14</v>
      </c>
      <c r="R12" s="237">
        <v>15</v>
      </c>
      <c r="S12" s="237">
        <v>16</v>
      </c>
      <c r="T12" s="237">
        <v>4</v>
      </c>
      <c r="U12" s="237">
        <v>5</v>
      </c>
      <c r="V12" s="237">
        <v>6</v>
      </c>
      <c r="W12" s="237">
        <v>7</v>
      </c>
      <c r="X12" s="237">
        <v>8</v>
      </c>
      <c r="Y12" s="237">
        <v>9</v>
      </c>
      <c r="Z12" s="237">
        <v>10</v>
      </c>
      <c r="AA12" s="237">
        <v>11</v>
      </c>
      <c r="AB12" s="237">
        <v>12</v>
      </c>
      <c r="AC12" s="237">
        <v>13</v>
      </c>
      <c r="AD12" s="237">
        <v>14</v>
      </c>
      <c r="AE12" s="237">
        <v>15</v>
      </c>
      <c r="AF12" s="237">
        <v>16</v>
      </c>
      <c r="AG12" s="237">
        <v>4</v>
      </c>
      <c r="AH12" s="237">
        <v>5</v>
      </c>
      <c r="AI12" s="237">
        <v>6</v>
      </c>
      <c r="AJ12" s="237">
        <v>7</v>
      </c>
      <c r="AK12" s="237">
        <v>8</v>
      </c>
      <c r="AL12" s="237">
        <v>9</v>
      </c>
      <c r="AM12" s="237">
        <v>10</v>
      </c>
      <c r="AN12" s="237">
        <v>11</v>
      </c>
      <c r="AO12" s="237">
        <v>12</v>
      </c>
      <c r="AP12" s="237">
        <v>13</v>
      </c>
      <c r="AQ12" s="237">
        <v>14</v>
      </c>
      <c r="AR12" s="237">
        <v>15</v>
      </c>
      <c r="AS12" s="237">
        <v>16</v>
      </c>
      <c r="AT12" s="237">
        <v>20</v>
      </c>
      <c r="AU12" s="86"/>
    </row>
    <row r="13" spans="1:47" hidden="1">
      <c r="A13" s="69"/>
      <c r="B13" s="65"/>
      <c r="C13" s="236"/>
      <c r="D13" s="238" t="s">
        <v>263</v>
      </c>
      <c r="E13" s="245"/>
      <c r="F13" s="239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8"/>
      <c r="AU13" s="252"/>
    </row>
    <row r="14" spans="1:47" ht="14.25" hidden="1" customHeight="1">
      <c r="A14" s="69"/>
      <c r="B14" s="65"/>
      <c r="C14" s="236"/>
      <c r="D14" s="241">
        <v>2</v>
      </c>
      <c r="E14" s="244" t="s">
        <v>265</v>
      </c>
      <c r="F14" s="241" t="s">
        <v>114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2">
        <f>SUM(G14:R14)</f>
        <v>0</v>
      </c>
      <c r="T14" s="243">
        <f>'Форма 3.1'!J15</f>
        <v>2.2292999999999998</v>
      </c>
      <c r="U14" s="243">
        <f>'Форма 3.1'!K15</f>
        <v>2.2412999999999998</v>
      </c>
      <c r="V14" s="243">
        <f>'Форма 3.1'!L15</f>
        <v>2.4024000000000001</v>
      </c>
      <c r="W14" s="243">
        <f>'Форма 3.1'!M15</f>
        <v>1.2444</v>
      </c>
      <c r="X14" s="243">
        <f>'Форма 3.1'!N15</f>
        <v>0.88639999999999997</v>
      </c>
      <c r="Y14" s="243">
        <f>'Форма 3.1'!O15</f>
        <v>0.96740000000000004</v>
      </c>
      <c r="Z14" s="243">
        <f>'Форма 3.1'!P15</f>
        <v>1.1035999999999999</v>
      </c>
      <c r="AA14" s="243">
        <f>'Форма 3.1'!Q15</f>
        <v>0.95960000000000001</v>
      </c>
      <c r="AB14" s="243">
        <f>'Форма 3.1'!R15</f>
        <v>0.81459999999999999</v>
      </c>
      <c r="AC14" s="243">
        <f>'Форма 3.1'!S15</f>
        <v>1.8116000000000001</v>
      </c>
      <c r="AD14" s="243">
        <f>'Форма 3.1'!T15</f>
        <v>2.2206000000000001</v>
      </c>
      <c r="AE14" s="243">
        <f>'Форма 3.1'!U15</f>
        <v>2.8896000000000002</v>
      </c>
      <c r="AF14" s="242">
        <f>SUM(T14:AE14)</f>
        <v>19.770800000000001</v>
      </c>
      <c r="AG14" s="243" t="str">
        <f>IF(G14="","",T14-G14)</f>
        <v/>
      </c>
      <c r="AH14" s="243" t="str">
        <f t="shared" ref="AH14:AS15" si="6">IF(H14="","",U14-H14)</f>
        <v/>
      </c>
      <c r="AI14" s="243" t="str">
        <f t="shared" si="6"/>
        <v/>
      </c>
      <c r="AJ14" s="243" t="str">
        <f t="shared" si="6"/>
        <v/>
      </c>
      <c r="AK14" s="243" t="str">
        <f t="shared" si="6"/>
        <v/>
      </c>
      <c r="AL14" s="243" t="str">
        <f t="shared" si="6"/>
        <v/>
      </c>
      <c r="AM14" s="243" t="str">
        <f t="shared" si="6"/>
        <v/>
      </c>
      <c r="AN14" s="243" t="str">
        <f t="shared" si="6"/>
        <v/>
      </c>
      <c r="AO14" s="243" t="str">
        <f t="shared" si="6"/>
        <v/>
      </c>
      <c r="AP14" s="243" t="str">
        <f t="shared" si="6"/>
        <v/>
      </c>
      <c r="AQ14" s="243" t="str">
        <f t="shared" si="6"/>
        <v/>
      </c>
      <c r="AR14" s="243" t="str">
        <f t="shared" si="6"/>
        <v/>
      </c>
      <c r="AS14" s="243">
        <f t="shared" si="6"/>
        <v>19.770800000000001</v>
      </c>
      <c r="AT14" s="249"/>
      <c r="AU14" s="252"/>
    </row>
    <row r="15" spans="1:47" hidden="1">
      <c r="A15" s="69"/>
      <c r="B15" s="65"/>
      <c r="C15" s="236"/>
      <c r="D15" s="241">
        <v>6</v>
      </c>
      <c r="E15" s="244" t="s">
        <v>266</v>
      </c>
      <c r="F15" s="241" t="s">
        <v>129</v>
      </c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2">
        <f>SUM(G15:R15)/12</f>
        <v>0</v>
      </c>
      <c r="T15" s="243">
        <f>'Форма 3.1'!J24</f>
        <v>3.8565999999999998</v>
      </c>
      <c r="U15" s="243">
        <f>'Форма 3.1'!K24</f>
        <v>4.2765000000000004</v>
      </c>
      <c r="V15" s="243">
        <f>'Форма 3.1'!L24</f>
        <v>4.1505000000000001</v>
      </c>
      <c r="W15" s="243">
        <f>'Форма 3.1'!M24</f>
        <v>2.2523</v>
      </c>
      <c r="X15" s="243">
        <f>'Форма 3.1'!N24</f>
        <v>1.5765</v>
      </c>
      <c r="Y15" s="243">
        <f>'Форма 3.1'!O24</f>
        <v>1.7663</v>
      </c>
      <c r="Z15" s="243">
        <f>'Форма 3.1'!P24</f>
        <v>2.0112999999999999</v>
      </c>
      <c r="AA15" s="243">
        <f>'Форма 3.1'!Q24</f>
        <v>1.7665999999999999</v>
      </c>
      <c r="AB15" s="243">
        <f>'Форма 3.1'!R24</f>
        <v>1.5663</v>
      </c>
      <c r="AC15" s="243">
        <f>'Форма 3.1'!S24</f>
        <v>3.2132000000000001</v>
      </c>
      <c r="AD15" s="243">
        <f>'Форма 3.1'!T24</f>
        <v>4.0327999999999999</v>
      </c>
      <c r="AE15" s="243">
        <f>'Форма 3.1'!U24</f>
        <v>5.0433000000000003</v>
      </c>
      <c r="AF15" s="242">
        <f>SUM(T15:AE15)/12</f>
        <v>2.9593500000000006</v>
      </c>
      <c r="AG15" s="243" t="str">
        <f>IF(G15="","",T15-G15)</f>
        <v/>
      </c>
      <c r="AH15" s="243" t="str">
        <f t="shared" si="6"/>
        <v/>
      </c>
      <c r="AI15" s="243" t="str">
        <f t="shared" si="6"/>
        <v/>
      </c>
      <c r="AJ15" s="243" t="str">
        <f t="shared" si="6"/>
        <v/>
      </c>
      <c r="AK15" s="243" t="str">
        <f t="shared" si="6"/>
        <v/>
      </c>
      <c r="AL15" s="243" t="str">
        <f t="shared" si="6"/>
        <v/>
      </c>
      <c r="AM15" s="243" t="str">
        <f t="shared" si="6"/>
        <v/>
      </c>
      <c r="AN15" s="243" t="str">
        <f t="shared" si="6"/>
        <v/>
      </c>
      <c r="AO15" s="243" t="str">
        <f t="shared" si="6"/>
        <v/>
      </c>
      <c r="AP15" s="243" t="str">
        <f t="shared" si="6"/>
        <v/>
      </c>
      <c r="AQ15" s="243" t="str">
        <f t="shared" si="6"/>
        <v/>
      </c>
      <c r="AR15" s="243" t="str">
        <f t="shared" si="6"/>
        <v/>
      </c>
      <c r="AS15" s="243">
        <f t="shared" si="6"/>
        <v>2.9593500000000006</v>
      </c>
      <c r="AT15" s="249"/>
      <c r="AU15" s="252"/>
    </row>
    <row r="16" spans="1:47" hidden="1">
      <c r="A16" s="69"/>
      <c r="B16" s="65"/>
      <c r="C16" s="236"/>
      <c r="D16" s="238" t="s">
        <v>271</v>
      </c>
      <c r="E16" s="245"/>
      <c r="F16" s="239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8"/>
      <c r="AU16" s="252"/>
    </row>
    <row r="17" spans="1:47" ht="12" hidden="1" customHeight="1">
      <c r="A17" s="69"/>
      <c r="B17" s="65"/>
      <c r="C17" s="236"/>
      <c r="D17" s="241">
        <v>2</v>
      </c>
      <c r="E17" s="244" t="s">
        <v>265</v>
      </c>
      <c r="F17" s="241" t="s">
        <v>114</v>
      </c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2">
        <f>SUM(G17:R17)</f>
        <v>0</v>
      </c>
      <c r="T17" s="243">
        <f>'Форма 3.1'!J15</f>
        <v>2.2292999999999998</v>
      </c>
      <c r="U17" s="243">
        <f>'Форма 3.1'!K15</f>
        <v>2.2412999999999998</v>
      </c>
      <c r="V17" s="243">
        <f>'Форма 3.1'!L15</f>
        <v>2.4024000000000001</v>
      </c>
      <c r="W17" s="243">
        <f>'Форма 3.1'!M15</f>
        <v>1.2444</v>
      </c>
      <c r="X17" s="243">
        <f>'Форма 3.1'!N15</f>
        <v>0.88639999999999997</v>
      </c>
      <c r="Y17" s="243">
        <f>'Форма 3.1'!O15</f>
        <v>0.96740000000000004</v>
      </c>
      <c r="Z17" s="243">
        <f>'Форма 3.1'!P15</f>
        <v>1.1035999999999999</v>
      </c>
      <c r="AA17" s="243">
        <f>'Форма 3.1'!Q15</f>
        <v>0.95960000000000001</v>
      </c>
      <c r="AB17" s="243">
        <f>'Форма 3.1'!R15</f>
        <v>0.81459999999999999</v>
      </c>
      <c r="AC17" s="243">
        <f>'Форма 3.1'!S15</f>
        <v>1.8116000000000001</v>
      </c>
      <c r="AD17" s="243">
        <f>'Форма 3.1'!T15</f>
        <v>2.2206000000000001</v>
      </c>
      <c r="AE17" s="243">
        <f>'Форма 3.1'!U15</f>
        <v>2.8896000000000002</v>
      </c>
      <c r="AF17" s="242">
        <f>SUM(T17:AE17)</f>
        <v>19.770800000000001</v>
      </c>
      <c r="AG17" s="243" t="str">
        <f>IF(G17="","",T17-G17)</f>
        <v/>
      </c>
      <c r="AH17" s="243" t="str">
        <f t="shared" ref="AH17:AS18" si="7">IF(H17="","",U17-H17)</f>
        <v/>
      </c>
      <c r="AI17" s="243" t="str">
        <f t="shared" si="7"/>
        <v/>
      </c>
      <c r="AJ17" s="243" t="str">
        <f t="shared" si="7"/>
        <v/>
      </c>
      <c r="AK17" s="243" t="str">
        <f t="shared" si="7"/>
        <v/>
      </c>
      <c r="AL17" s="243" t="str">
        <f t="shared" si="7"/>
        <v/>
      </c>
      <c r="AM17" s="243" t="str">
        <f t="shared" si="7"/>
        <v/>
      </c>
      <c r="AN17" s="243" t="str">
        <f t="shared" si="7"/>
        <v/>
      </c>
      <c r="AO17" s="243" t="str">
        <f t="shared" si="7"/>
        <v/>
      </c>
      <c r="AP17" s="243" t="str">
        <f t="shared" si="7"/>
        <v/>
      </c>
      <c r="AQ17" s="243" t="str">
        <f t="shared" si="7"/>
        <v/>
      </c>
      <c r="AR17" s="243" t="str">
        <f t="shared" si="7"/>
        <v/>
      </c>
      <c r="AS17" s="243">
        <f t="shared" si="7"/>
        <v>19.770800000000001</v>
      </c>
      <c r="AT17" s="249"/>
      <c r="AU17" s="252"/>
    </row>
    <row r="18" spans="1:47" hidden="1">
      <c r="A18" s="69"/>
      <c r="B18" s="65"/>
      <c r="C18" s="236"/>
      <c r="D18" s="241">
        <v>6</v>
      </c>
      <c r="E18" s="244" t="s">
        <v>266</v>
      </c>
      <c r="F18" s="241" t="s">
        <v>129</v>
      </c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2">
        <f>SUM(G18:R18)/12</f>
        <v>0</v>
      </c>
      <c r="T18" s="243">
        <f>'Форма 3.1'!J24</f>
        <v>3.8565999999999998</v>
      </c>
      <c r="U18" s="243">
        <f>'Форма 3.1'!K24</f>
        <v>4.2765000000000004</v>
      </c>
      <c r="V18" s="243">
        <f>'Форма 3.1'!L24</f>
        <v>4.1505000000000001</v>
      </c>
      <c r="W18" s="243">
        <f>'Форма 3.1'!M24</f>
        <v>2.2523</v>
      </c>
      <c r="X18" s="243">
        <f>'Форма 3.1'!N24</f>
        <v>1.5765</v>
      </c>
      <c r="Y18" s="243">
        <f>'Форма 3.1'!O24</f>
        <v>1.7663</v>
      </c>
      <c r="Z18" s="243">
        <f>'Форма 3.1'!P24</f>
        <v>2.0112999999999999</v>
      </c>
      <c r="AA18" s="243">
        <f>'Форма 3.1'!Q24</f>
        <v>1.7665999999999999</v>
      </c>
      <c r="AB18" s="243">
        <f>'Форма 3.1'!R24</f>
        <v>1.5663</v>
      </c>
      <c r="AC18" s="243">
        <f>'Форма 3.1'!S24</f>
        <v>3.2132000000000001</v>
      </c>
      <c r="AD18" s="243">
        <f>'Форма 3.1'!T24</f>
        <v>4.0327999999999999</v>
      </c>
      <c r="AE18" s="243">
        <f>'Форма 3.1'!U24</f>
        <v>5.0433000000000003</v>
      </c>
      <c r="AF18" s="242">
        <f>SUM(T18:AE18)/12</f>
        <v>2.9593500000000006</v>
      </c>
      <c r="AG18" s="243" t="str">
        <f>IF(G18="","",T18-G18)</f>
        <v/>
      </c>
      <c r="AH18" s="243" t="str">
        <f t="shared" si="7"/>
        <v/>
      </c>
      <c r="AI18" s="243" t="str">
        <f t="shared" si="7"/>
        <v/>
      </c>
      <c r="AJ18" s="243" t="str">
        <f t="shared" si="7"/>
        <v/>
      </c>
      <c r="AK18" s="243" t="str">
        <f t="shared" si="7"/>
        <v/>
      </c>
      <c r="AL18" s="243" t="str">
        <f t="shared" si="7"/>
        <v/>
      </c>
      <c r="AM18" s="243" t="str">
        <f t="shared" si="7"/>
        <v/>
      </c>
      <c r="AN18" s="243" t="str">
        <f t="shared" si="7"/>
        <v/>
      </c>
      <c r="AO18" s="243" t="str">
        <f t="shared" si="7"/>
        <v/>
      </c>
      <c r="AP18" s="243" t="str">
        <f t="shared" si="7"/>
        <v/>
      </c>
      <c r="AQ18" s="243" t="str">
        <f t="shared" si="7"/>
        <v/>
      </c>
      <c r="AR18" s="243" t="str">
        <f t="shared" si="7"/>
        <v/>
      </c>
      <c r="AS18" s="243">
        <f t="shared" si="7"/>
        <v>2.9593500000000006</v>
      </c>
      <c r="AT18" s="249"/>
      <c r="AU18" s="252"/>
    </row>
    <row r="19" spans="1:47" hidden="1">
      <c r="A19" s="69"/>
      <c r="B19" s="65"/>
      <c r="C19" s="236"/>
      <c r="D19" s="238" t="s">
        <v>272</v>
      </c>
      <c r="E19" s="245"/>
      <c r="F19" s="239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8"/>
      <c r="AU19" s="252"/>
    </row>
    <row r="20" spans="1:47" ht="12" hidden="1" customHeight="1">
      <c r="A20" s="69"/>
      <c r="B20" s="65"/>
      <c r="C20" s="236"/>
      <c r="D20" s="241">
        <v>2</v>
      </c>
      <c r="E20" s="244" t="s">
        <v>265</v>
      </c>
      <c r="F20" s="241" t="s">
        <v>114</v>
      </c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2">
        <f>SUM(G20:R20)</f>
        <v>0</v>
      </c>
      <c r="T20" s="243">
        <f>'Форма 3.1'!J15</f>
        <v>2.2292999999999998</v>
      </c>
      <c r="U20" s="243">
        <f>'Форма 3.1'!K15</f>
        <v>2.2412999999999998</v>
      </c>
      <c r="V20" s="243">
        <f>'Форма 3.1'!L15</f>
        <v>2.4024000000000001</v>
      </c>
      <c r="W20" s="243">
        <f>'Форма 3.1'!M15</f>
        <v>1.2444</v>
      </c>
      <c r="X20" s="243">
        <f>'Форма 3.1'!N15</f>
        <v>0.88639999999999997</v>
      </c>
      <c r="Y20" s="243">
        <f>'Форма 3.1'!O15</f>
        <v>0.96740000000000004</v>
      </c>
      <c r="Z20" s="243">
        <f>'Форма 3.1'!P15</f>
        <v>1.1035999999999999</v>
      </c>
      <c r="AA20" s="243">
        <f>'Форма 3.1'!Q15</f>
        <v>0.95960000000000001</v>
      </c>
      <c r="AB20" s="243">
        <f>'Форма 3.1'!R15</f>
        <v>0.81459999999999999</v>
      </c>
      <c r="AC20" s="243">
        <f>'Форма 3.1'!S15</f>
        <v>1.8116000000000001</v>
      </c>
      <c r="AD20" s="243">
        <f>'Форма 3.1'!T15</f>
        <v>2.2206000000000001</v>
      </c>
      <c r="AE20" s="243">
        <f>'Форма 3.1'!U15</f>
        <v>2.8896000000000002</v>
      </c>
      <c r="AF20" s="242">
        <f>SUM(T20:AE20)</f>
        <v>19.770800000000001</v>
      </c>
      <c r="AG20" s="243" t="str">
        <f t="shared" ref="AG20:AS21" si="8">IF(G20="","",T20-G20)</f>
        <v/>
      </c>
      <c r="AH20" s="243" t="str">
        <f t="shared" si="8"/>
        <v/>
      </c>
      <c r="AI20" s="243" t="str">
        <f t="shared" si="8"/>
        <v/>
      </c>
      <c r="AJ20" s="243" t="str">
        <f t="shared" si="8"/>
        <v/>
      </c>
      <c r="AK20" s="243" t="str">
        <f t="shared" si="8"/>
        <v/>
      </c>
      <c r="AL20" s="243" t="str">
        <f t="shared" si="8"/>
        <v/>
      </c>
      <c r="AM20" s="243" t="str">
        <f t="shared" si="8"/>
        <v/>
      </c>
      <c r="AN20" s="243" t="str">
        <f t="shared" si="8"/>
        <v/>
      </c>
      <c r="AO20" s="243" t="str">
        <f t="shared" si="8"/>
        <v/>
      </c>
      <c r="AP20" s="243" t="str">
        <f t="shared" si="8"/>
        <v/>
      </c>
      <c r="AQ20" s="243" t="str">
        <f t="shared" si="8"/>
        <v/>
      </c>
      <c r="AR20" s="243" t="str">
        <f t="shared" si="8"/>
        <v/>
      </c>
      <c r="AS20" s="243">
        <f t="shared" si="8"/>
        <v>19.770800000000001</v>
      </c>
      <c r="AT20" s="249"/>
      <c r="AU20" s="252"/>
    </row>
    <row r="21" spans="1:47" hidden="1">
      <c r="A21" s="69"/>
      <c r="B21" s="65"/>
      <c r="C21" s="236"/>
      <c r="D21" s="241">
        <v>6</v>
      </c>
      <c r="E21" s="244" t="s">
        <v>266</v>
      </c>
      <c r="F21" s="241" t="s">
        <v>129</v>
      </c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2">
        <f>SUM(G21:R21)/12</f>
        <v>0</v>
      </c>
      <c r="T21" s="243">
        <f>'Форма 3.1'!J24</f>
        <v>3.8565999999999998</v>
      </c>
      <c r="U21" s="243">
        <f>'Форма 3.1'!K24</f>
        <v>4.2765000000000004</v>
      </c>
      <c r="V21" s="243">
        <f>'Форма 3.1'!L24</f>
        <v>4.1505000000000001</v>
      </c>
      <c r="W21" s="243">
        <f>'Форма 3.1'!M24</f>
        <v>2.2523</v>
      </c>
      <c r="X21" s="243">
        <f>'Форма 3.1'!N24</f>
        <v>1.5765</v>
      </c>
      <c r="Y21" s="243">
        <f>'Форма 3.1'!O24</f>
        <v>1.7663</v>
      </c>
      <c r="Z21" s="243">
        <f>'Форма 3.1'!P24</f>
        <v>2.0112999999999999</v>
      </c>
      <c r="AA21" s="243">
        <f>'Форма 3.1'!Q24</f>
        <v>1.7665999999999999</v>
      </c>
      <c r="AB21" s="243">
        <f>'Форма 3.1'!R24</f>
        <v>1.5663</v>
      </c>
      <c r="AC21" s="243">
        <f>'Форма 3.1'!S24</f>
        <v>3.2132000000000001</v>
      </c>
      <c r="AD21" s="243">
        <f>'Форма 3.1'!T24</f>
        <v>4.0327999999999999</v>
      </c>
      <c r="AE21" s="243">
        <f>'Форма 3.1'!U24</f>
        <v>5.0433000000000003</v>
      </c>
      <c r="AF21" s="242">
        <f>SUM(T21:AE21)/12</f>
        <v>2.9593500000000006</v>
      </c>
      <c r="AG21" s="243" t="str">
        <f t="shared" si="8"/>
        <v/>
      </c>
      <c r="AH21" s="243" t="str">
        <f t="shared" si="8"/>
        <v/>
      </c>
      <c r="AI21" s="243" t="str">
        <f t="shared" si="8"/>
        <v/>
      </c>
      <c r="AJ21" s="243" t="str">
        <f t="shared" si="8"/>
        <v/>
      </c>
      <c r="AK21" s="243" t="str">
        <f t="shared" si="8"/>
        <v/>
      </c>
      <c r="AL21" s="243" t="str">
        <f t="shared" si="8"/>
        <v/>
      </c>
      <c r="AM21" s="243" t="str">
        <f t="shared" si="8"/>
        <v/>
      </c>
      <c r="AN21" s="243" t="str">
        <f t="shared" si="8"/>
        <v/>
      </c>
      <c r="AO21" s="243" t="str">
        <f t="shared" si="8"/>
        <v/>
      </c>
      <c r="AP21" s="243" t="str">
        <f t="shared" si="8"/>
        <v/>
      </c>
      <c r="AQ21" s="243" t="str">
        <f t="shared" si="8"/>
        <v/>
      </c>
      <c r="AR21" s="243" t="str">
        <f t="shared" si="8"/>
        <v/>
      </c>
      <c r="AS21" s="243">
        <f t="shared" si="8"/>
        <v>2.9593500000000006</v>
      </c>
      <c r="AT21" s="249"/>
      <c r="AU21" s="252"/>
    </row>
    <row r="22" spans="1:47">
      <c r="D22" s="247"/>
      <c r="E22" s="247"/>
      <c r="F22" s="247"/>
      <c r="G22" s="253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3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3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</row>
    <row r="23" spans="1:47">
      <c r="E23" s="89"/>
    </row>
  </sheetData>
  <sheetProtection algorithmName="SHA-512" hashValue="8xyXfvoAo2S3gI6oWUJXPewruWTXjj3iVtQZd2oJLVyrck0Wh/UP2/gQ5qPiBvRaV0ylb41fTsCZoHQVAAbObw==" saltValue="MSIplxGePipULTi5yXZ2/w==" spinCount="100000" sheet="1" objects="1" scenarios="1" formatColumns="0" formatRows="0"/>
  <mergeCells count="8">
    <mergeCell ref="D8:G8"/>
    <mergeCell ref="D10:D11"/>
    <mergeCell ref="E10:E11"/>
    <mergeCell ref="F10:F11"/>
    <mergeCell ref="AT10:AT11"/>
    <mergeCell ref="G10:S10"/>
    <mergeCell ref="T10:AF10"/>
    <mergeCell ref="AG10:AS10"/>
  </mergeCells>
  <dataValidations count="1">
    <dataValidation type="decimal" allowBlank="1" showInputMessage="1" showErrorMessage="1" sqref="AG13:AT13 G13:AF21 AG16:AT16 AG19:AT19">
      <formula1>0</formula1>
      <formula2>1000000000000000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indexed="30"/>
  </sheetPr>
  <dimension ref="A1:M15"/>
  <sheetViews>
    <sheetView showGridLines="0" topLeftCell="C8" zoomScaleNormal="100" workbookViewId="0"/>
  </sheetViews>
  <sheetFormatPr defaultColWidth="9.140625" defaultRowHeight="11.25"/>
  <cols>
    <col min="1" max="2" width="0" style="45" hidden="1" customWidth="1"/>
    <col min="3" max="3" width="3.7109375" style="45" customWidth="1"/>
    <col min="4" max="6" width="10.7109375" style="45" customWidth="1"/>
    <col min="7" max="13" width="10.7109375" style="68" customWidth="1"/>
    <col min="14" max="14" width="11.7109375" style="45" bestFit="1" customWidth="1"/>
    <col min="15" max="16384" width="9.140625" style="45"/>
  </cols>
  <sheetData>
    <row r="1" spans="1:13" s="65" customFormat="1" hidden="1">
      <c r="A1" s="90"/>
      <c r="B1" s="90"/>
      <c r="C1" s="91">
        <v>0</v>
      </c>
      <c r="D1" s="91"/>
      <c r="E1" s="91">
        <v>0</v>
      </c>
      <c r="F1" s="52">
        <v>0</v>
      </c>
      <c r="G1" s="53">
        <f>god</f>
        <v>2023</v>
      </c>
      <c r="H1" s="53"/>
      <c r="I1" s="92" t="s">
        <v>5</v>
      </c>
      <c r="J1" s="92" t="s">
        <v>5</v>
      </c>
      <c r="K1" s="92" t="s">
        <v>5</v>
      </c>
      <c r="L1" s="92"/>
      <c r="M1" s="92" t="s">
        <v>128</v>
      </c>
    </row>
    <row r="2" spans="1:13" s="94" customFormat="1" hidden="1">
      <c r="A2" s="93"/>
      <c r="B2" s="93"/>
      <c r="I2" s="95">
        <f>G1-2</f>
        <v>2021</v>
      </c>
      <c r="J2" s="95">
        <f>G1-2</f>
        <v>2021</v>
      </c>
      <c r="K2" s="95">
        <f>G1-1</f>
        <v>2022</v>
      </c>
      <c r="L2" s="95"/>
      <c r="M2" s="95">
        <f>$G$1</f>
        <v>2023</v>
      </c>
    </row>
    <row r="3" spans="1:13" s="92" customFormat="1" hidden="1">
      <c r="A3" s="96"/>
      <c r="B3" s="96"/>
      <c r="I3" s="92" t="s">
        <v>159</v>
      </c>
      <c r="J3" s="92" t="s">
        <v>160</v>
      </c>
      <c r="K3" s="92" t="s">
        <v>159</v>
      </c>
      <c r="M3" s="92" t="s">
        <v>159</v>
      </c>
    </row>
    <row r="4" spans="1:13" hidden="1"/>
    <row r="5" spans="1:13" hidden="1"/>
    <row r="6" spans="1:13" hidden="1"/>
    <row r="7" spans="1:13" hidden="1">
      <c r="G7" s="74"/>
      <c r="H7" s="74"/>
      <c r="I7" s="74"/>
      <c r="J7" s="74"/>
      <c r="K7" s="74"/>
      <c r="L7" s="74"/>
      <c r="M7" s="74"/>
    </row>
    <row r="8" spans="1:13">
      <c r="G8" s="74"/>
      <c r="H8" s="74"/>
      <c r="I8" s="74"/>
      <c r="J8" s="74"/>
      <c r="K8" s="74"/>
      <c r="L8" s="74"/>
      <c r="M8" s="74"/>
    </row>
    <row r="9" spans="1:13" ht="29.25" customHeight="1">
      <c r="D9" s="311" t="str">
        <f>"Информация по нормативам потерь электрической энергии при передаче по электрическим сетям, утвержденным Минэнерго России по " &amp;org&amp; 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МУП г.Россошь "ГЭС" на 2023 год в регионе: Воронежская область</v>
      </c>
      <c r="E9" s="311"/>
      <c r="F9" s="311"/>
      <c r="G9" s="311"/>
      <c r="H9" s="311"/>
      <c r="I9" s="311"/>
      <c r="J9" s="311"/>
      <c r="K9" s="311"/>
      <c r="L9" s="311"/>
      <c r="M9" s="311"/>
    </row>
    <row r="10" spans="1:13" ht="15" customHeight="1">
      <c r="D10" s="112" t="str">
        <f>"Если в " &amp; god-1 &amp; " году организация не получала норматив, то укажите год, когда этот норматив был получен в последний раз."</f>
        <v>Если в 2022 году организация не получала норматив, то укажите год, когда этот норматив был получен в последний раз.</v>
      </c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6.5" customHeight="1">
      <c r="D11" s="308" t="s">
        <v>279</v>
      </c>
      <c r="E11" s="308"/>
      <c r="F11" s="308"/>
      <c r="G11" s="308"/>
      <c r="H11" s="308"/>
      <c r="I11" s="310">
        <f>IF(god="","(Не определено)",god)</f>
        <v>2023</v>
      </c>
      <c r="J11" s="312"/>
      <c r="K11" s="312"/>
      <c r="L11" s="312"/>
      <c r="M11" s="312"/>
    </row>
    <row r="12" spans="1:13" ht="28.5" customHeight="1">
      <c r="D12" s="310" t="s">
        <v>267</v>
      </c>
      <c r="E12" s="313" t="s">
        <v>201</v>
      </c>
      <c r="F12" s="313"/>
      <c r="G12" s="309" t="s">
        <v>256</v>
      </c>
      <c r="H12" s="310"/>
      <c r="I12" s="310" t="s">
        <v>267</v>
      </c>
      <c r="J12" s="313" t="s">
        <v>201</v>
      </c>
      <c r="K12" s="313"/>
      <c r="L12" s="309" t="s">
        <v>256</v>
      </c>
      <c r="M12" s="310"/>
    </row>
    <row r="13" spans="1:13" ht="33.75">
      <c r="D13" s="310"/>
      <c r="E13" s="171" t="s">
        <v>268</v>
      </c>
      <c r="F13" s="171" t="s">
        <v>174</v>
      </c>
      <c r="G13" s="170" t="s">
        <v>202</v>
      </c>
      <c r="H13" s="170" t="s">
        <v>203</v>
      </c>
      <c r="I13" s="312"/>
      <c r="J13" s="171" t="s">
        <v>268</v>
      </c>
      <c r="K13" s="171" t="s">
        <v>174</v>
      </c>
      <c r="L13" s="170" t="s">
        <v>202</v>
      </c>
      <c r="M13" s="170" t="s">
        <v>203</v>
      </c>
    </row>
    <row r="14" spans="1:13">
      <c r="D14" s="172">
        <v>1</v>
      </c>
      <c r="E14" s="172">
        <v>2</v>
      </c>
      <c r="F14" s="172">
        <v>3</v>
      </c>
      <c r="G14" s="172">
        <v>4</v>
      </c>
      <c r="H14" s="172">
        <v>5</v>
      </c>
      <c r="I14" s="172">
        <v>6</v>
      </c>
      <c r="J14" s="172">
        <v>7</v>
      </c>
      <c r="K14" s="172">
        <v>8</v>
      </c>
      <c r="L14" s="172">
        <v>9</v>
      </c>
      <c r="M14" s="172">
        <v>10</v>
      </c>
    </row>
    <row r="15" spans="1:13" ht="16.5" customHeight="1">
      <c r="D15" s="122"/>
      <c r="E15" s="122"/>
      <c r="F15" s="118"/>
      <c r="G15" s="199"/>
      <c r="H15" s="231"/>
      <c r="I15" s="119"/>
      <c r="J15" s="119"/>
      <c r="K15" s="194"/>
      <c r="L15" s="199"/>
      <c r="M15" s="232"/>
    </row>
  </sheetData>
  <sheetProtection algorithmName="SHA-512" hashValue="/XABJHaZu8LTEY9gqxt+XwjaYzptmNiossXPSRsGsJQi9s8D+eRKiCVZSqjMIM+qEYUOrifH8ByQujXCxmEIMA==" saltValue="ugj0SY02mh4U2t+HpfNQDg==" spinCount="100000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phoneticPr fontId="8" type="noConversion"/>
  <dataValidations count="9">
    <dataValidation type="decimal" operator="greaterThanOrEqual" allowBlank="1" showInputMessage="1" showErrorMessage="1" sqref="I15:J15 D15:E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E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1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H11">
      <formula1>year_list</formula1>
    </dataValidation>
    <dataValidation type="decimal" allowBlank="1" showInputMessage="1" showErrorMessage="1" sqref="K15 F15">
      <formula1>0</formula1>
      <formula2>100</formula2>
    </dataValidation>
    <dataValidation type="date" allowBlank="1" showInputMessage="1" showErrorMessage="1" errorTitle="Ошибка" error="Выберите значения, выполнив двойной щелчок левой кнопки мыши по ячейке или введите значение вручную в формате ДД.ММ.ГГГГ!" prompt="Выберите значения, выполнив двойной щелчок левой кнопки мыши по ячейке; введите значение вручную в формате ДД.ММ.ГГГГ или выберите значение из календарика, щелкнув по иконке" sqref="G15 L15">
      <formula1>1</formula1>
      <formula2>55153</formula2>
    </dataValidation>
  </dataValidations>
  <pageMargins left="0.7" right="0.7" top="0.75" bottom="0.75" header="0.3" footer="0.3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indexed="30"/>
  </sheetPr>
  <dimension ref="A1:Y18"/>
  <sheetViews>
    <sheetView showGridLines="0" topLeftCell="C8" zoomScaleNormal="100" workbookViewId="0">
      <pane xSplit="5" ySplit="8" topLeftCell="H16" activePane="bottomRight" state="frozen"/>
      <selection activeCell="C8" sqref="C8"/>
      <selection pane="topRight" activeCell="H8" sqref="H8"/>
      <selection pane="bottomLeft" activeCell="C16" sqref="C16"/>
      <selection pane="bottomRight" activeCell="J28" sqref="J28"/>
    </sheetView>
  </sheetViews>
  <sheetFormatPr defaultColWidth="9.140625" defaultRowHeight="11.25"/>
  <cols>
    <col min="1" max="2" width="0" style="45" hidden="1" customWidth="1"/>
    <col min="3" max="3" width="3.7109375" style="45" customWidth="1"/>
    <col min="4" max="4" width="5.7109375" style="45" customWidth="1"/>
    <col min="5" max="5" width="38.28515625" style="45" customWidth="1"/>
    <col min="6" max="6" width="45.7109375" style="45" customWidth="1"/>
    <col min="7" max="7" width="9.42578125" style="68" customWidth="1"/>
    <col min="8" max="23" width="10.7109375" style="68" customWidth="1"/>
    <col min="24" max="24" width="11.7109375" style="45" bestFit="1" customWidth="1"/>
    <col min="25" max="16384" width="9.140625" style="45"/>
  </cols>
  <sheetData>
    <row r="1" spans="1:25" s="47" customFormat="1" ht="12" hidden="1">
      <c r="A1" s="97"/>
      <c r="B1" s="97"/>
      <c r="C1" s="49">
        <v>0</v>
      </c>
      <c r="D1" s="49"/>
      <c r="E1" s="91">
        <v>0</v>
      </c>
      <c r="F1" s="52">
        <v>0</v>
      </c>
      <c r="G1" s="53">
        <f>god</f>
        <v>2023</v>
      </c>
      <c r="H1" s="98" t="s">
        <v>5</v>
      </c>
      <c r="I1" s="92" t="s">
        <v>5</v>
      </c>
      <c r="J1" s="92" t="s">
        <v>5</v>
      </c>
      <c r="K1" s="92" t="s">
        <v>128</v>
      </c>
      <c r="L1" s="92" t="s">
        <v>131</v>
      </c>
      <c r="M1" s="92" t="s">
        <v>132</v>
      </c>
      <c r="N1" s="92" t="s">
        <v>133</v>
      </c>
      <c r="O1" s="92" t="s">
        <v>134</v>
      </c>
      <c r="P1" s="92" t="s">
        <v>135</v>
      </c>
      <c r="Q1" s="92" t="s">
        <v>136</v>
      </c>
      <c r="R1" s="92" t="s">
        <v>137</v>
      </c>
      <c r="S1" s="92" t="s">
        <v>138</v>
      </c>
      <c r="T1" s="92" t="s">
        <v>139</v>
      </c>
      <c r="U1" s="92" t="s">
        <v>140</v>
      </c>
      <c r="V1" s="92" t="s">
        <v>141</v>
      </c>
      <c r="W1" s="92" t="s">
        <v>5</v>
      </c>
      <c r="X1" s="65"/>
    </row>
    <row r="2" spans="1:25" s="94" customFormat="1" hidden="1">
      <c r="A2" s="93"/>
      <c r="B2" s="93"/>
      <c r="H2" s="95">
        <f>G1-2</f>
        <v>2021</v>
      </c>
      <c r="I2" s="95">
        <f>G1-2</f>
        <v>2021</v>
      </c>
      <c r="J2" s="95">
        <f>G1-1</f>
        <v>2022</v>
      </c>
      <c r="K2" s="95">
        <f t="shared" ref="K2:W2" si="0">$G$1</f>
        <v>2023</v>
      </c>
      <c r="L2" s="95">
        <f t="shared" si="0"/>
        <v>2023</v>
      </c>
      <c r="M2" s="95">
        <f t="shared" si="0"/>
        <v>2023</v>
      </c>
      <c r="N2" s="95">
        <f t="shared" si="0"/>
        <v>2023</v>
      </c>
      <c r="O2" s="95">
        <f t="shared" si="0"/>
        <v>2023</v>
      </c>
      <c r="P2" s="95">
        <f t="shared" si="0"/>
        <v>2023</v>
      </c>
      <c r="Q2" s="95">
        <f t="shared" si="0"/>
        <v>2023</v>
      </c>
      <c r="R2" s="95">
        <f t="shared" si="0"/>
        <v>2023</v>
      </c>
      <c r="S2" s="95">
        <f t="shared" si="0"/>
        <v>2023</v>
      </c>
      <c r="T2" s="95">
        <f t="shared" si="0"/>
        <v>2023</v>
      </c>
      <c r="U2" s="95">
        <f t="shared" si="0"/>
        <v>2023</v>
      </c>
      <c r="V2" s="95">
        <f t="shared" si="0"/>
        <v>2023</v>
      </c>
      <c r="W2" s="95">
        <f t="shared" si="0"/>
        <v>2023</v>
      </c>
    </row>
    <row r="3" spans="1:25" s="92" customFormat="1" hidden="1">
      <c r="A3" s="96"/>
      <c r="B3" s="96"/>
      <c r="H3" s="92" t="s">
        <v>159</v>
      </c>
      <c r="I3" s="92" t="s">
        <v>160</v>
      </c>
      <c r="J3" s="92" t="s">
        <v>159</v>
      </c>
      <c r="K3" s="92" t="s">
        <v>159</v>
      </c>
      <c r="L3" s="92" t="s">
        <v>159</v>
      </c>
      <c r="M3" s="92" t="s">
        <v>159</v>
      </c>
      <c r="N3" s="92" t="s">
        <v>159</v>
      </c>
      <c r="O3" s="92" t="s">
        <v>159</v>
      </c>
      <c r="P3" s="92" t="s">
        <v>159</v>
      </c>
      <c r="Q3" s="92" t="s">
        <v>159</v>
      </c>
      <c r="R3" s="92" t="s">
        <v>159</v>
      </c>
      <c r="S3" s="92" t="s">
        <v>159</v>
      </c>
      <c r="T3" s="92" t="s">
        <v>159</v>
      </c>
      <c r="U3" s="92" t="s">
        <v>159</v>
      </c>
      <c r="V3" s="92" t="s">
        <v>159</v>
      </c>
      <c r="W3" s="92" t="s">
        <v>159</v>
      </c>
    </row>
    <row r="4" spans="1:25" hidden="1"/>
    <row r="5" spans="1:25" hidden="1"/>
    <row r="6" spans="1:25" hidden="1">
      <c r="W6" s="68" t="s">
        <v>161</v>
      </c>
    </row>
    <row r="7" spans="1:25" hidden="1"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5"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5" ht="25.5" customHeight="1">
      <c r="D9" s="298" t="str">
        <f>"Предложения " &amp;org&amp; " по технологическому расходу электроэнергии (мощности) - потерям в электрических сетях на "&amp;god&amp;" год в регионе: "&amp;region_name</f>
        <v>Предложения МУП г.Россошь "ГЭС" по технологическому расходу электроэнергии (мощности) - потерям в электрических сетях на 2023 год в регионе: Воронежская область</v>
      </c>
      <c r="E9" s="298"/>
      <c r="F9" s="298"/>
      <c r="G9" s="298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5" ht="3" customHeight="1"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5" ht="27" customHeight="1">
      <c r="D11" s="173" t="s">
        <v>8</v>
      </c>
      <c r="E11" s="168" t="s">
        <v>124</v>
      </c>
      <c r="F11" s="174" t="s">
        <v>155</v>
      </c>
      <c r="G11" s="174" t="s">
        <v>163</v>
      </c>
      <c r="H11" s="168" t="str">
        <f t="shared" ref="H11:W11" si="1">H3&amp;" "&amp;H2&amp;" "&amp;H1</f>
        <v>План 2021 Год</v>
      </c>
      <c r="I11" s="168" t="str">
        <f t="shared" si="1"/>
        <v>Факт 2021 Год</v>
      </c>
      <c r="J11" s="168" t="str">
        <f t="shared" si="1"/>
        <v>План 2022 Год</v>
      </c>
      <c r="K11" s="168" t="str">
        <f t="shared" si="1"/>
        <v>План 2023 Январь</v>
      </c>
      <c r="L11" s="168" t="str">
        <f t="shared" si="1"/>
        <v>План 2023 Февраль</v>
      </c>
      <c r="M11" s="168" t="str">
        <f t="shared" si="1"/>
        <v>План 2023 Март</v>
      </c>
      <c r="N11" s="168" t="str">
        <f t="shared" si="1"/>
        <v>План 2023 Апрель</v>
      </c>
      <c r="O11" s="168" t="str">
        <f t="shared" si="1"/>
        <v>План 2023 Май</v>
      </c>
      <c r="P11" s="168" t="str">
        <f t="shared" si="1"/>
        <v>План 2023 Июнь</v>
      </c>
      <c r="Q11" s="168" t="str">
        <f t="shared" si="1"/>
        <v>План 2023 Июль</v>
      </c>
      <c r="R11" s="168" t="str">
        <f t="shared" si="1"/>
        <v>План 2023 Август</v>
      </c>
      <c r="S11" s="168" t="str">
        <f t="shared" si="1"/>
        <v>План 2023 Сентябрь</v>
      </c>
      <c r="T11" s="168" t="str">
        <f t="shared" si="1"/>
        <v>План 2023 Октябрь</v>
      </c>
      <c r="U11" s="168" t="str">
        <f t="shared" si="1"/>
        <v>План 2023 Ноябрь</v>
      </c>
      <c r="V11" s="168" t="str">
        <f t="shared" si="1"/>
        <v>План 2023 Декабрь</v>
      </c>
      <c r="W11" s="168" t="str">
        <f t="shared" si="1"/>
        <v>План 2023 Год</v>
      </c>
      <c r="X11" s="99"/>
      <c r="Y11" s="99"/>
    </row>
    <row r="12" spans="1:25" ht="12" customHeight="1">
      <c r="D12" s="172">
        <v>1</v>
      </c>
      <c r="E12" s="172">
        <v>2</v>
      </c>
      <c r="F12" s="172">
        <v>3</v>
      </c>
      <c r="G12" s="172">
        <v>4</v>
      </c>
      <c r="H12" s="172">
        <v>5</v>
      </c>
      <c r="I12" s="172">
        <v>6</v>
      </c>
      <c r="J12" s="172">
        <v>7</v>
      </c>
      <c r="K12" s="172">
        <v>8</v>
      </c>
      <c r="L12" s="172">
        <v>9</v>
      </c>
      <c r="M12" s="172">
        <v>10</v>
      </c>
      <c r="N12" s="172">
        <v>11</v>
      </c>
      <c r="O12" s="172">
        <v>12</v>
      </c>
      <c r="P12" s="172">
        <v>13</v>
      </c>
      <c r="Q12" s="172">
        <v>14</v>
      </c>
      <c r="R12" s="172">
        <v>15</v>
      </c>
      <c r="S12" s="172">
        <v>16</v>
      </c>
      <c r="T12" s="172">
        <v>17</v>
      </c>
      <c r="U12" s="172">
        <v>18</v>
      </c>
      <c r="V12" s="172">
        <v>19</v>
      </c>
      <c r="W12" s="172">
        <v>20</v>
      </c>
      <c r="X12" s="99"/>
      <c r="Y12" s="99"/>
    </row>
    <row r="13" spans="1:25" ht="22.5" customHeight="1" thickBot="1">
      <c r="D13" s="315" t="s">
        <v>115</v>
      </c>
      <c r="E13" s="316"/>
      <c r="F13" s="114" t="str">
        <f>"Заявленная мощность потребителей"&amp;IF(regionException_flag = 1, ", в т.ч.","")</f>
        <v>Заявленная мощность потребителей</v>
      </c>
      <c r="G13" s="115" t="s">
        <v>129</v>
      </c>
      <c r="H13" s="124">
        <f t="shared" ref="H13:W13" si="2">SUMIF($F$15:$F$18,"="&amp;$F13,H$15:H$18)</f>
        <v>18.73</v>
      </c>
      <c r="I13" s="124">
        <f t="shared" si="2"/>
        <v>18.684999999999999</v>
      </c>
      <c r="J13" s="124">
        <f t="shared" si="2"/>
        <v>18.73</v>
      </c>
      <c r="K13" s="124">
        <f t="shared" si="2"/>
        <v>21.318999999999999</v>
      </c>
      <c r="L13" s="124">
        <f t="shared" si="2"/>
        <v>21.105399999999999</v>
      </c>
      <c r="M13" s="124">
        <f t="shared" si="2"/>
        <v>19.948499999999999</v>
      </c>
      <c r="N13" s="124">
        <f t="shared" si="2"/>
        <v>18.122699999999998</v>
      </c>
      <c r="O13" s="124">
        <f t="shared" si="2"/>
        <v>16.0383</v>
      </c>
      <c r="P13" s="124">
        <f t="shared" si="2"/>
        <v>16.032499999999999</v>
      </c>
      <c r="Q13" s="124">
        <f t="shared" si="2"/>
        <v>16.547499999999999</v>
      </c>
      <c r="R13" s="124">
        <f t="shared" si="2"/>
        <v>17.659600000000001</v>
      </c>
      <c r="S13" s="124">
        <f t="shared" si="2"/>
        <v>16.887</v>
      </c>
      <c r="T13" s="124">
        <f t="shared" si="2"/>
        <v>19.283300000000001</v>
      </c>
      <c r="U13" s="124">
        <f t="shared" si="2"/>
        <v>20.466000000000001</v>
      </c>
      <c r="V13" s="124">
        <f t="shared" si="2"/>
        <v>21.35</v>
      </c>
      <c r="W13" s="124">
        <f t="shared" si="2"/>
        <v>18.729983333333333</v>
      </c>
      <c r="X13" s="100"/>
      <c r="Y13" s="99"/>
    </row>
    <row r="14" spans="1:25" s="101" customFormat="1" ht="25.5" hidden="1" customHeight="1" thickBot="1">
      <c r="D14" s="317"/>
      <c r="E14" s="318"/>
      <c r="F14" s="178"/>
      <c r="G14" s="265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100"/>
      <c r="Y14" s="99"/>
    </row>
    <row r="15" spans="1:25" s="101" customFormat="1" ht="12" hidden="1" thickTop="1">
      <c r="D15" s="184">
        <v>0</v>
      </c>
      <c r="E15" s="184"/>
      <c r="F15" s="185"/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00"/>
      <c r="Y15" s="99"/>
    </row>
    <row r="16" spans="1:25" s="99" customFormat="1" ht="22.5" customHeight="1" thickTop="1" thickBot="1">
      <c r="C16" s="319" t="s">
        <v>454</v>
      </c>
      <c r="D16" s="321">
        <v>1</v>
      </c>
      <c r="E16" s="323" t="s">
        <v>455</v>
      </c>
      <c r="F16" s="116" t="str">
        <f>"Заявленная мощность потребителей"&amp;IF(regionException_flag = 1, ", в т.ч.","")</f>
        <v>Заявленная мощность потребителей</v>
      </c>
      <c r="G16" s="180" t="s">
        <v>129</v>
      </c>
      <c r="H16" s="196">
        <v>18.73</v>
      </c>
      <c r="I16" s="196">
        <v>18.684999999999999</v>
      </c>
      <c r="J16" s="196">
        <v>18.73</v>
      </c>
      <c r="K16" s="196">
        <v>21.318999999999999</v>
      </c>
      <c r="L16" s="196">
        <v>21.105399999999999</v>
      </c>
      <c r="M16" s="196">
        <v>19.948499999999999</v>
      </c>
      <c r="N16" s="196">
        <v>18.122699999999998</v>
      </c>
      <c r="O16" s="196">
        <v>16.0383</v>
      </c>
      <c r="P16" s="196">
        <v>16.032499999999999</v>
      </c>
      <c r="Q16" s="196">
        <v>16.547499999999999</v>
      </c>
      <c r="R16" s="196">
        <v>17.659600000000001</v>
      </c>
      <c r="S16" s="196">
        <v>16.887</v>
      </c>
      <c r="T16" s="196">
        <v>19.283300000000001</v>
      </c>
      <c r="U16" s="196">
        <v>20.466000000000001</v>
      </c>
      <c r="V16" s="196">
        <v>21.35</v>
      </c>
      <c r="W16" s="195">
        <f>SUM(K16:V16)/12</f>
        <v>18.729983333333333</v>
      </c>
      <c r="X16" s="314"/>
    </row>
    <row r="17" spans="3:24" s="99" customFormat="1" ht="12" hidden="1" customHeight="1" thickBot="1">
      <c r="C17" s="320"/>
      <c r="D17" s="322"/>
      <c r="E17" s="324"/>
      <c r="F17" s="179"/>
      <c r="G17" s="267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314"/>
    </row>
    <row r="18" spans="3:24" ht="12" thickTop="1">
      <c r="D18" s="188"/>
      <c r="E18" s="189" t="s">
        <v>204</v>
      </c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1"/>
    </row>
  </sheetData>
  <sheetProtection password="BC0D" sheet="1" objects="1" scenarios="1" formatColumns="0" formatRows="0"/>
  <mergeCells count="6">
    <mergeCell ref="X16:X17"/>
    <mergeCell ref="D9:G9"/>
    <mergeCell ref="D13:E14"/>
    <mergeCell ref="C16:C17"/>
    <mergeCell ref="D16:D17"/>
    <mergeCell ref="E16:E17"/>
  </mergeCells>
  <phoneticPr fontId="9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sqref="E16:E17">
      <formula1>900</formula1>
    </dataValidation>
    <dataValidation type="decimal" operator="greaterThanOrEqual" allowBlank="1" showInputMessage="1" showErrorMessage="1" sqref="H16:V17">
      <formula1>0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0"/>
  </sheetPr>
  <dimension ref="A1:M18"/>
  <sheetViews>
    <sheetView showGridLines="0" topLeftCell="C8" zoomScaleNormal="100" workbookViewId="0">
      <pane xSplit="5" ySplit="8" topLeftCell="H16" activePane="bottomRight" state="frozen"/>
      <selection activeCell="C8" sqref="C8"/>
      <selection pane="topRight" activeCell="H8" sqref="H8"/>
      <selection pane="bottomLeft" activeCell="C16" sqref="C16"/>
      <selection pane="bottomRight" activeCell="A16" sqref="A16:XFD17"/>
    </sheetView>
  </sheetViews>
  <sheetFormatPr defaultColWidth="9.140625" defaultRowHeight="11.25"/>
  <cols>
    <col min="1" max="2" width="0" style="45" hidden="1" customWidth="1"/>
    <col min="3" max="3" width="3.7109375" style="45" customWidth="1"/>
    <col min="4" max="4" width="5.7109375" style="45" customWidth="1"/>
    <col min="5" max="5" width="38.28515625" style="45" customWidth="1"/>
    <col min="6" max="6" width="45.7109375" style="45" customWidth="1"/>
    <col min="7" max="7" width="9.42578125" style="68" customWidth="1"/>
    <col min="8" max="11" width="10.7109375" style="68" customWidth="1"/>
    <col min="12" max="12" width="11.7109375" style="45" customWidth="1"/>
    <col min="13" max="22" width="9.140625" style="45" customWidth="1"/>
    <col min="23" max="38" width="9.140625" style="45"/>
    <col min="39" max="54" width="9.140625" style="45" customWidth="1"/>
    <col min="55" max="16384" width="9.140625" style="45"/>
  </cols>
  <sheetData>
    <row r="1" spans="1:13" s="47" customFormat="1" ht="12" hidden="1">
      <c r="A1" s="97"/>
      <c r="B1" s="97"/>
      <c r="C1" s="49">
        <v>0</v>
      </c>
      <c r="D1" s="49"/>
      <c r="E1" s="91">
        <v>0</v>
      </c>
      <c r="F1" s="52">
        <v>0</v>
      </c>
      <c r="G1" s="53">
        <f>god</f>
        <v>2023</v>
      </c>
      <c r="H1" s="98" t="s">
        <v>5</v>
      </c>
      <c r="I1" s="92" t="s">
        <v>5</v>
      </c>
      <c r="J1" s="92" t="s">
        <v>5</v>
      </c>
      <c r="K1" s="92" t="s">
        <v>128</v>
      </c>
      <c r="L1" s="65"/>
    </row>
    <row r="2" spans="1:13" s="94" customFormat="1" hidden="1">
      <c r="A2" s="93"/>
      <c r="B2" s="93"/>
      <c r="H2" s="95">
        <f>G1-2</f>
        <v>2021</v>
      </c>
      <c r="I2" s="95">
        <f>G1-2</f>
        <v>2021</v>
      </c>
      <c r="J2" s="95">
        <f>G1-1</f>
        <v>2022</v>
      </c>
      <c r="K2" s="95">
        <f>$G$1</f>
        <v>2023</v>
      </c>
    </row>
    <row r="3" spans="1:13" s="92" customFormat="1" hidden="1">
      <c r="A3" s="96"/>
      <c r="B3" s="96"/>
      <c r="H3" s="92" t="s">
        <v>159</v>
      </c>
      <c r="I3" s="92" t="s">
        <v>160</v>
      </c>
      <c r="J3" s="92" t="s">
        <v>159</v>
      </c>
      <c r="K3" s="92" t="s">
        <v>159</v>
      </c>
    </row>
    <row r="4" spans="1:13" hidden="1"/>
    <row r="5" spans="1:13" hidden="1"/>
    <row r="6" spans="1:13" hidden="1"/>
    <row r="7" spans="1:13" hidden="1">
      <c r="G7" s="74"/>
      <c r="H7" s="74"/>
      <c r="I7" s="74"/>
      <c r="J7" s="74"/>
      <c r="K7" s="74"/>
    </row>
    <row r="8" spans="1:13">
      <c r="G8" s="74"/>
      <c r="H8" s="74"/>
      <c r="I8" s="74"/>
      <c r="J8" s="74"/>
      <c r="K8" s="74"/>
    </row>
    <row r="9" spans="1:13" ht="25.5" customHeight="1">
      <c r="D9" s="325" t="str">
        <f>"Предложения " &amp;org&amp; " по технологическому расходу электроэнергии (мощности) - потерям в электрических сетях на "&amp;god&amp;" год в регионе: "&amp;region_name &amp; " (поквартально)"</f>
        <v>Предложения МУП г.Россошь "ГЭС" по технологическому расходу электроэнергии (мощности) - потерям в электрических сетях на 2023 год в регионе: Воронежская область (поквартально)</v>
      </c>
      <c r="E9" s="325"/>
      <c r="F9" s="325"/>
      <c r="G9" s="325"/>
      <c r="H9" s="102"/>
      <c r="I9" s="102"/>
      <c r="J9" s="102"/>
      <c r="K9" s="102"/>
    </row>
    <row r="10" spans="1:13" ht="3" customHeight="1">
      <c r="G10" s="80"/>
      <c r="H10" s="80"/>
      <c r="I10" s="80"/>
      <c r="J10" s="80"/>
      <c r="K10" s="80"/>
    </row>
    <row r="11" spans="1:13" ht="27" customHeight="1">
      <c r="D11" s="173" t="s">
        <v>8</v>
      </c>
      <c r="E11" s="168" t="s">
        <v>124</v>
      </c>
      <c r="F11" s="174" t="s">
        <v>155</v>
      </c>
      <c r="G11" s="174" t="s">
        <v>163</v>
      </c>
      <c r="H11" s="168" t="str">
        <f>"I квартал " &amp; god</f>
        <v>I квартал 2023</v>
      </c>
      <c r="I11" s="168" t="str">
        <f>"II квартал " &amp; god</f>
        <v>II квартал 2023</v>
      </c>
      <c r="J11" s="168" t="str">
        <f>"III квартал " &amp; god</f>
        <v>III квартал 2023</v>
      </c>
      <c r="K11" s="168" t="str">
        <f>"IV квартал " &amp; god</f>
        <v>IV квартал 2023</v>
      </c>
      <c r="L11" s="99"/>
      <c r="M11" s="99"/>
    </row>
    <row r="12" spans="1:13" ht="12" customHeight="1">
      <c r="D12" s="172">
        <v>1</v>
      </c>
      <c r="E12" s="172">
        <v>2</v>
      </c>
      <c r="F12" s="172">
        <v>3</v>
      </c>
      <c r="G12" s="172">
        <v>4</v>
      </c>
      <c r="H12" s="172">
        <v>5</v>
      </c>
      <c r="I12" s="172">
        <v>6</v>
      </c>
      <c r="J12" s="172">
        <v>7</v>
      </c>
      <c r="K12" s="172">
        <v>8</v>
      </c>
      <c r="L12" s="99"/>
      <c r="M12" s="99"/>
    </row>
    <row r="13" spans="1:13" ht="22.5" customHeight="1" thickBot="1">
      <c r="D13" s="315" t="s">
        <v>115</v>
      </c>
      <c r="E13" s="316"/>
      <c r="F13" s="114" t="str">
        <f>"Заявленная мощность потребителей"&amp;IF(regionException_flag = 1, ", в т.ч.","")</f>
        <v>Заявленная мощность потребителей</v>
      </c>
      <c r="G13" s="115" t="s">
        <v>129</v>
      </c>
      <c r="H13" s="124">
        <f>SUMIF($F$15:$F$18,$F13,H$15:H$18)</f>
        <v>20.790966666666666</v>
      </c>
      <c r="I13" s="124">
        <f>SUMIF($F$15:$F$18,$F13,I$15:I$18)</f>
        <v>16.731166666666667</v>
      </c>
      <c r="J13" s="124">
        <f>SUMIF($F$15:$F$18,$F13,J$15:J$18)</f>
        <v>17.031366666666667</v>
      </c>
      <c r="K13" s="124">
        <f>SUMIF($F$15:$F$18,$F13,K$15:K$18)</f>
        <v>20.366433333333337</v>
      </c>
      <c r="L13" s="100"/>
      <c r="M13" s="99"/>
    </row>
    <row r="14" spans="1:13" s="101" customFormat="1" ht="26.25" hidden="1" customHeight="1" thickBot="1">
      <c r="D14" s="317"/>
      <c r="E14" s="318"/>
      <c r="F14" s="178"/>
      <c r="G14" s="265"/>
      <c r="H14" s="266"/>
      <c r="I14" s="266"/>
      <c r="J14" s="266"/>
      <c r="K14" s="266"/>
      <c r="L14" s="100"/>
      <c r="M14" s="99"/>
    </row>
    <row r="15" spans="1:13" s="101" customFormat="1" ht="12" hidden="1" thickTop="1">
      <c r="D15" s="184">
        <v>0</v>
      </c>
      <c r="E15" s="184"/>
      <c r="F15" s="185"/>
      <c r="G15" s="186"/>
      <c r="H15" s="187"/>
      <c r="I15" s="187"/>
      <c r="J15" s="187"/>
      <c r="K15" s="187"/>
      <c r="L15" s="100"/>
      <c r="M15" s="99"/>
    </row>
    <row r="16" spans="1:13" s="99" customFormat="1" ht="22.5" customHeight="1" thickTop="1" thickBot="1">
      <c r="C16" s="326"/>
      <c r="D16" s="321">
        <f>Субабоненты!$D$16</f>
        <v>1</v>
      </c>
      <c r="E16" s="328" t="str">
        <f>Субабоненты!$E$16</f>
        <v xml:space="preserve">МУП г. Россошь "ГЭС" </v>
      </c>
      <c r="F16" s="116" t="str">
        <f>"Заявленная мощность потребителей"&amp;IF(regionException_flag = 1, ", в т.ч.","")</f>
        <v>Заявленная мощность потребителей</v>
      </c>
      <c r="G16" s="117" t="s">
        <v>129</v>
      </c>
      <c r="H16" s="195">
        <f>(Субабоненты!K16+Субабоненты!L16+Субабоненты!M16)/3</f>
        <v>20.790966666666666</v>
      </c>
      <c r="I16" s="195">
        <f>(Субабоненты!N16+Субабоненты!O16+Субабоненты!P16)/3</f>
        <v>16.731166666666667</v>
      </c>
      <c r="J16" s="195">
        <f>(Субабоненты!Q16+Субабоненты!R16+Субабоненты!S16)/3</f>
        <v>17.031366666666667</v>
      </c>
      <c r="K16" s="195">
        <f>(Субабоненты!T16+Субабоненты!U16+Субабоненты!V16)/3</f>
        <v>20.366433333333337</v>
      </c>
      <c r="L16" s="314"/>
    </row>
    <row r="17" spans="3:12" s="99" customFormat="1" ht="12" hidden="1" customHeight="1" thickBot="1">
      <c r="C17" s="326"/>
      <c r="D17" s="327"/>
      <c r="E17" s="329"/>
      <c r="F17" s="179"/>
      <c r="G17" s="267"/>
      <c r="H17" s="268"/>
      <c r="I17" s="268"/>
      <c r="J17" s="268"/>
      <c r="K17" s="268"/>
      <c r="L17" s="314"/>
    </row>
    <row r="18" spans="3:12" ht="12" thickTop="1">
      <c r="D18" s="192"/>
      <c r="E18" s="192"/>
      <c r="F18" s="192"/>
      <c r="G18" s="193"/>
      <c r="H18" s="193"/>
      <c r="I18" s="193"/>
      <c r="J18" s="193"/>
      <c r="K18" s="193"/>
    </row>
  </sheetData>
  <sheetProtection password="BC0D" sheet="1" objects="1" scenarios="1" formatColumns="0" formatRows="0"/>
  <mergeCells count="6">
    <mergeCell ref="L16:L17"/>
    <mergeCell ref="D9:G9"/>
    <mergeCell ref="D13:E14"/>
    <mergeCell ref="C16:C17"/>
    <mergeCell ref="D16:D17"/>
    <mergeCell ref="E16:E17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48</vt:i4>
      </vt:variant>
    </vt:vector>
  </HeadingPairs>
  <TitlesOfParts>
    <vt:vector size="58" baseType="lpstr">
      <vt:lpstr>Инструкция</vt:lpstr>
      <vt:lpstr>Титульный</vt:lpstr>
      <vt:lpstr>Форма 3.1</vt:lpstr>
      <vt:lpstr>Форма 3.1 (кварталы)</vt:lpstr>
      <vt:lpstr>Сравнение</vt:lpstr>
      <vt:lpstr>Форма 16</vt:lpstr>
      <vt:lpstr>Субабоненты</vt:lpstr>
      <vt:lpstr>Субабоненты (кварталы)</vt:lpstr>
      <vt:lpstr>Комментарии</vt:lpstr>
      <vt:lpstr>Проверка</vt:lpstr>
      <vt:lpstr>ChangeValues_1</vt:lpstr>
      <vt:lpstr>CheckBC_List04</vt:lpstr>
      <vt:lpstr>CheckValue_List04</vt:lpstr>
      <vt:lpstr>chkGetUpdatesValue</vt:lpstr>
      <vt:lpstr>chkNoUpdatesValue</vt:lpstr>
      <vt:lpstr>code</vt:lpstr>
      <vt:lpstr>CYear</vt:lpstr>
      <vt:lpstr>deleteRow_1</vt:lpstr>
      <vt:lpstr>deleteRow_2</vt:lpstr>
      <vt:lpstr>deleteRow_3</vt:lpstr>
      <vt:lpstr>deleteRow_4</vt:lpstr>
      <vt:lpstr>deleteRow_5</vt:lpstr>
      <vt:lpstr>deleteRow_6</vt:lpstr>
      <vt:lpstr>dolj_lico</vt:lpstr>
      <vt:lpstr>et_List04</vt:lpstr>
      <vt:lpstr>et_List05</vt:lpstr>
      <vt:lpstr>f31_rek_fas_range</vt:lpstr>
      <vt:lpstr>FirstLine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kpp</vt:lpstr>
      <vt:lpstr>LastYear</vt:lpstr>
      <vt:lpstr>List03_date1</vt:lpstr>
      <vt:lpstr>List03_date2</vt:lpstr>
      <vt:lpstr>org</vt:lpstr>
      <vt:lpstr>pIns_List04</vt:lpstr>
      <vt:lpstr>pIns_List05</vt:lpstr>
      <vt:lpstr>PYear</vt:lpstr>
      <vt:lpstr>REESTR_ORG_RANGE</vt:lpstr>
      <vt:lpstr>REGION</vt:lpstr>
      <vt:lpstr>region_name</vt:lpstr>
      <vt:lpstr>regionException</vt:lpstr>
      <vt:lpstr>regionException_flag</vt:lpstr>
      <vt:lpstr>spb_entity_id</vt:lpstr>
      <vt:lpstr>type_version</vt:lpstr>
      <vt:lpstr>UpdStatus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2023 год (организация)</dc:title>
  <dc:subject>Предложения сетевой компании по технологическому расходу электроэнергии (мощности) - потерям в электрических сетях на 2023 год (организация)</dc:subject>
  <dc:creator>--</dc:creator>
  <cp:lastModifiedBy>Химчик Аня</cp:lastModifiedBy>
  <cp:lastPrinted>2010-03-18T14:38:46Z</cp:lastPrinted>
  <dcterms:created xsi:type="dcterms:W3CDTF">2004-05-21T07:18:45Z</dcterms:created>
  <dcterms:modified xsi:type="dcterms:W3CDTF">2023-06-29T11:53:15Z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FORM3.1.2023.ORG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